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Отдел ФТПОМС\2025\Тарифное соглашение\Заседание 13\Материалы заседания\Тарифное соглашение на 2026 год\"/>
    </mc:Choice>
  </mc:AlternateContent>
  <xr:revisionPtr revIDLastSave="0" documentId="8_{B9CCEAA6-91CE-471C-BE74-12EEC77759D4}" xr6:coauthVersionLast="45" xr6:coauthVersionMax="45" xr10:uidLastSave="{00000000-0000-0000-0000-000000000000}"/>
  <bookViews>
    <workbookView xWindow="28680" yWindow="1185" windowWidth="29040" windowHeight="15840" xr2:uid="{00000000-000D-0000-FFFF-FFFF00000000}"/>
  </bookViews>
  <sheets>
    <sheet name="Лист" sheetId="3" r:id="rId1"/>
  </sheets>
  <definedNames>
    <definedName name="_xlnm._FilterDatabase" localSheetId="0" hidden="1">Лист!$B$5:$AD$111</definedName>
    <definedName name="_xlnm.Print_Area" localSheetId="0">Лист!$A$1:$AG$112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6" i="3" l="1"/>
  <c r="F88" i="3"/>
  <c r="F86" i="3"/>
  <c r="I126" i="3"/>
  <c r="I125" i="3"/>
  <c r="I124" i="3"/>
  <c r="I123" i="3"/>
  <c r="I122" i="3"/>
  <c r="K112" i="3"/>
  <c r="J112" i="3"/>
  <c r="N111" i="3"/>
  <c r="L111" i="3"/>
  <c r="H111" i="3"/>
  <c r="F111" i="3"/>
  <c r="N110" i="3"/>
  <c r="L110" i="3"/>
  <c r="H110" i="3"/>
  <c r="F110" i="3"/>
  <c r="N109" i="3"/>
  <c r="L109" i="3"/>
  <c r="H109" i="3"/>
  <c r="F109" i="3"/>
  <c r="E108" i="3"/>
  <c r="N107" i="3"/>
  <c r="L107" i="3"/>
  <c r="H107" i="3"/>
  <c r="F107" i="3"/>
  <c r="N106" i="3"/>
  <c r="L106" i="3"/>
  <c r="H106" i="3"/>
  <c r="F106" i="3"/>
  <c r="N105" i="3"/>
  <c r="L105" i="3"/>
  <c r="H105" i="3"/>
  <c r="F105" i="3"/>
  <c r="L104" i="3"/>
  <c r="H104" i="3"/>
  <c r="F104" i="3"/>
  <c r="E103" i="3"/>
  <c r="N102" i="3"/>
  <c r="L102" i="3"/>
  <c r="H102" i="3"/>
  <c r="F102" i="3"/>
  <c r="N101" i="3"/>
  <c r="L101" i="3"/>
  <c r="H101" i="3"/>
  <c r="F101" i="3"/>
  <c r="E100" i="3"/>
  <c r="N99" i="3"/>
  <c r="L99" i="3"/>
  <c r="H99" i="3"/>
  <c r="F99" i="3"/>
  <c r="N98" i="3"/>
  <c r="L98" i="3"/>
  <c r="H98" i="3"/>
  <c r="F98" i="3"/>
  <c r="N97" i="3"/>
  <c r="L97" i="3"/>
  <c r="H97" i="3"/>
  <c r="F97" i="3"/>
  <c r="L96" i="3"/>
  <c r="H96" i="3"/>
  <c r="F96" i="3"/>
  <c r="N95" i="3"/>
  <c r="L95" i="3"/>
  <c r="H95" i="3"/>
  <c r="F95" i="3"/>
  <c r="N94" i="3"/>
  <c r="L94" i="3"/>
  <c r="H94" i="3"/>
  <c r="F94" i="3"/>
  <c r="E93" i="3"/>
  <c r="H92" i="3"/>
  <c r="F92" i="3"/>
  <c r="E91" i="3"/>
  <c r="F90" i="3"/>
  <c r="H89" i="3"/>
  <c r="F89" i="3"/>
  <c r="H88" i="3"/>
  <c r="L87" i="3"/>
  <c r="H87" i="3"/>
  <c r="F87" i="3"/>
  <c r="L86" i="3"/>
  <c r="H86" i="3"/>
  <c r="E85" i="3"/>
  <c r="N84" i="3"/>
  <c r="L84" i="3"/>
  <c r="H84" i="3"/>
  <c r="F84" i="3"/>
  <c r="N83" i="3"/>
  <c r="L83" i="3"/>
  <c r="H83" i="3"/>
  <c r="F83" i="3"/>
  <c r="N82" i="3"/>
  <c r="L82" i="3"/>
  <c r="H82" i="3"/>
  <c r="F82" i="3"/>
  <c r="L81" i="3"/>
  <c r="H81" i="3"/>
  <c r="F81" i="3"/>
  <c r="N80" i="3"/>
  <c r="L80" i="3"/>
  <c r="H80" i="3"/>
  <c r="F80" i="3"/>
  <c r="E79" i="3"/>
  <c r="N78" i="3"/>
  <c r="L78" i="3"/>
  <c r="H78" i="3"/>
  <c r="F78" i="3"/>
  <c r="N77" i="3"/>
  <c r="L77" i="3"/>
  <c r="H77" i="3"/>
  <c r="F77" i="3"/>
  <c r="N76" i="3"/>
  <c r="L76" i="3"/>
  <c r="H76" i="3"/>
  <c r="F76" i="3"/>
  <c r="N75" i="3"/>
  <c r="L75" i="3"/>
  <c r="H75" i="3"/>
  <c r="F75" i="3"/>
  <c r="N74" i="3"/>
  <c r="L74" i="3"/>
  <c r="H74" i="3"/>
  <c r="F74" i="3"/>
  <c r="L73" i="3"/>
  <c r="H73" i="3"/>
  <c r="F73" i="3"/>
  <c r="N72" i="3"/>
  <c r="L72" i="3"/>
  <c r="H72" i="3"/>
  <c r="F72" i="3"/>
  <c r="N71" i="3"/>
  <c r="L71" i="3"/>
  <c r="H71" i="3"/>
  <c r="F71" i="3"/>
  <c r="E70" i="3"/>
  <c r="N69" i="3"/>
  <c r="L69" i="3"/>
  <c r="H69" i="3"/>
  <c r="F69" i="3"/>
  <c r="N68" i="3"/>
  <c r="L68" i="3"/>
  <c r="H68" i="3"/>
  <c r="F68" i="3"/>
  <c r="N67" i="3"/>
  <c r="L67" i="3"/>
  <c r="H67" i="3"/>
  <c r="F67" i="3"/>
  <c r="N66" i="3"/>
  <c r="L66" i="3"/>
  <c r="H66" i="3"/>
  <c r="F66" i="3"/>
  <c r="N65" i="3"/>
  <c r="L65" i="3"/>
  <c r="H65" i="3"/>
  <c r="F65" i="3"/>
  <c r="E64" i="3"/>
  <c r="L63" i="3"/>
  <c r="H63" i="3"/>
  <c r="F63" i="3"/>
  <c r="N62" i="3"/>
  <c r="L62" i="3"/>
  <c r="H62" i="3"/>
  <c r="F62" i="3"/>
  <c r="N61" i="3"/>
  <c r="L61" i="3"/>
  <c r="H61" i="3"/>
  <c r="F61" i="3"/>
  <c r="N60" i="3"/>
  <c r="L60" i="3"/>
  <c r="H60" i="3"/>
  <c r="F60" i="3"/>
  <c r="N59" i="3"/>
  <c r="L59" i="3"/>
  <c r="H59" i="3"/>
  <c r="F59" i="3"/>
  <c r="N58" i="3"/>
  <c r="L58" i="3"/>
  <c r="H58" i="3"/>
  <c r="F58" i="3"/>
  <c r="N57" i="3"/>
  <c r="L57" i="3"/>
  <c r="H57" i="3"/>
  <c r="F57" i="3"/>
  <c r="L56" i="3"/>
  <c r="H56" i="3"/>
  <c r="N55" i="3"/>
  <c r="L55" i="3"/>
  <c r="H55" i="3"/>
  <c r="F55" i="3"/>
  <c r="E54" i="3"/>
  <c r="H53" i="3"/>
  <c r="F53" i="3"/>
  <c r="L52" i="3"/>
  <c r="H52" i="3"/>
  <c r="F52" i="3"/>
  <c r="N51" i="3"/>
  <c r="L51" i="3"/>
  <c r="H51" i="3"/>
  <c r="F51" i="3"/>
  <c r="E50" i="3"/>
  <c r="L49" i="3"/>
  <c r="H49" i="3"/>
  <c r="F49" i="3"/>
  <c r="E48" i="3"/>
  <c r="N47" i="3"/>
  <c r="L47" i="3"/>
  <c r="H47" i="3"/>
  <c r="F47" i="3"/>
  <c r="L46" i="3"/>
  <c r="H46" i="3"/>
  <c r="F46" i="3"/>
  <c r="N45" i="3"/>
  <c r="L45" i="3"/>
  <c r="H45" i="3"/>
  <c r="F45" i="3"/>
  <c r="L44" i="3"/>
  <c r="H44" i="3"/>
  <c r="F44" i="3"/>
  <c r="N43" i="3"/>
  <c r="L43" i="3"/>
  <c r="H43" i="3"/>
  <c r="F43" i="3"/>
  <c r="E42" i="3"/>
  <c r="H41" i="3"/>
  <c r="F41" i="3"/>
  <c r="N40" i="3"/>
  <c r="L40" i="3"/>
  <c r="H40" i="3"/>
  <c r="F40" i="3"/>
  <c r="N39" i="3"/>
  <c r="L39" i="3"/>
  <c r="H39" i="3"/>
  <c r="F39" i="3"/>
  <c r="N38" i="3"/>
  <c r="L38" i="3"/>
  <c r="H38" i="3"/>
  <c r="F38" i="3"/>
  <c r="N37" i="3"/>
  <c r="L37" i="3"/>
  <c r="H37" i="3"/>
  <c r="F37" i="3"/>
  <c r="L36" i="3"/>
  <c r="H36" i="3"/>
  <c r="F36" i="3"/>
  <c r="L35" i="3"/>
  <c r="H35" i="3"/>
  <c r="F35" i="3"/>
  <c r="N34" i="3"/>
  <c r="L34" i="3"/>
  <c r="H34" i="3"/>
  <c r="F34" i="3"/>
  <c r="L33" i="3"/>
  <c r="H33" i="3"/>
  <c r="F33" i="3"/>
  <c r="L32" i="3"/>
  <c r="H32" i="3"/>
  <c r="F32" i="3"/>
  <c r="L31" i="3"/>
  <c r="H31" i="3"/>
  <c r="F31" i="3"/>
  <c r="E30" i="3"/>
  <c r="N29" i="3"/>
  <c r="L29" i="3"/>
  <c r="H29" i="3"/>
  <c r="F29" i="3"/>
  <c r="L28" i="3"/>
  <c r="H28" i="3"/>
  <c r="F28" i="3"/>
  <c r="L27" i="3"/>
  <c r="H27" i="3"/>
  <c r="F27" i="3"/>
  <c r="L26" i="3"/>
  <c r="H26" i="3"/>
  <c r="F26" i="3"/>
  <c r="L25" i="3"/>
  <c r="H25" i="3"/>
  <c r="F25" i="3"/>
  <c r="L24" i="3"/>
  <c r="H24" i="3"/>
  <c r="F24" i="3"/>
  <c r="L23" i="3"/>
  <c r="H23" i="3"/>
  <c r="F23" i="3"/>
  <c r="N22" i="3"/>
  <c r="L22" i="3"/>
  <c r="H22" i="3"/>
  <c r="F22" i="3"/>
  <c r="L21" i="3"/>
  <c r="H21" i="3"/>
  <c r="F21" i="3"/>
  <c r="L20" i="3"/>
  <c r="H20" i="3"/>
  <c r="F20" i="3"/>
  <c r="E19" i="3"/>
  <c r="H18" i="3"/>
  <c r="F18" i="3"/>
  <c r="N17" i="3"/>
  <c r="L17" i="3"/>
  <c r="H17" i="3"/>
  <c r="F17" i="3"/>
  <c r="L16" i="3"/>
  <c r="H16" i="3"/>
  <c r="F16" i="3"/>
  <c r="N15" i="3"/>
  <c r="L15" i="3"/>
  <c r="H15" i="3"/>
  <c r="F15" i="3"/>
  <c r="L14" i="3"/>
  <c r="H14" i="3"/>
  <c r="F14" i="3"/>
  <c r="N13" i="3"/>
  <c r="L13" i="3"/>
  <c r="H13" i="3"/>
  <c r="F13" i="3"/>
  <c r="L12" i="3"/>
  <c r="H12" i="3"/>
  <c r="F12" i="3"/>
  <c r="L11" i="3"/>
  <c r="H11" i="3"/>
  <c r="H90" i="3" s="1"/>
  <c r="F11" i="3"/>
  <c r="E10" i="3"/>
  <c r="L9" i="3"/>
  <c r="G9" i="3"/>
  <c r="G110" i="3" s="1"/>
  <c r="F9" i="3"/>
  <c r="E8" i="3"/>
  <c r="E134" i="3"/>
  <c r="E112" i="3" l="1"/>
  <c r="L112" i="3"/>
  <c r="G22" i="3"/>
  <c r="G37" i="3"/>
  <c r="G92" i="3"/>
  <c r="G33" i="3"/>
  <c r="G81" i="3"/>
  <c r="G13" i="3"/>
  <c r="G68" i="3"/>
  <c r="G41" i="3"/>
  <c r="G98" i="3"/>
  <c r="G52" i="3"/>
  <c r="G57" i="3"/>
  <c r="G87" i="3"/>
  <c r="G74" i="3"/>
  <c r="G107" i="3"/>
  <c r="G24" i="3"/>
  <c r="G43" i="3"/>
  <c r="G61" i="3"/>
  <c r="G78" i="3"/>
  <c r="G95" i="3"/>
  <c r="G38" i="3"/>
  <c r="G15" i="3"/>
  <c r="G53" i="3"/>
  <c r="G71" i="3"/>
  <c r="G31" i="3"/>
  <c r="G44" i="3"/>
  <c r="G49" i="3"/>
  <c r="G109" i="3"/>
  <c r="G21" i="3"/>
  <c r="G12" i="3"/>
  <c r="G55" i="3"/>
  <c r="G59" i="3"/>
  <c r="G27" i="3"/>
  <c r="G40" i="3"/>
  <c r="G46" i="3"/>
  <c r="G51" i="3"/>
  <c r="G94" i="3"/>
  <c r="G106" i="3"/>
  <c r="I9" i="3"/>
  <c r="AC9" i="3" s="1"/>
  <c r="AC8" i="3" s="1"/>
  <c r="G11" i="3"/>
  <c r="G90" i="3" s="1"/>
  <c r="G18" i="3"/>
  <c r="G36" i="3"/>
  <c r="G67" i="3"/>
  <c r="G84" i="3"/>
  <c r="G20" i="3"/>
  <c r="G80" i="3"/>
  <c r="G14" i="3"/>
  <c r="G60" i="3"/>
  <c r="G77" i="3"/>
  <c r="G97" i="3"/>
  <c r="G23" i="3"/>
  <c r="G32" i="3"/>
  <c r="G39" i="3"/>
  <c r="G45" i="3"/>
  <c r="G56" i="3"/>
  <c r="G73" i="3"/>
  <c r="G86" i="3"/>
  <c r="G89" i="3"/>
  <c r="G105" i="3"/>
  <c r="G17" i="3"/>
  <c r="G26" i="3"/>
  <c r="G66" i="3"/>
  <c r="G83" i="3"/>
  <c r="G29" i="3"/>
  <c r="G35" i="3"/>
  <c r="G102" i="3"/>
  <c r="G63" i="3"/>
  <c r="G76" i="3"/>
  <c r="G111" i="3"/>
  <c r="G72" i="3"/>
  <c r="G96" i="3"/>
  <c r="G65" i="3"/>
  <c r="G69" i="3"/>
  <c r="G82" i="3"/>
  <c r="G104" i="3"/>
  <c r="G16" i="3"/>
  <c r="G25" i="3"/>
  <c r="G34" i="3"/>
  <c r="G88" i="3"/>
  <c r="G101" i="3"/>
  <c r="G28" i="3"/>
  <c r="G47" i="3"/>
  <c r="G58" i="3"/>
  <c r="G62" i="3"/>
  <c r="G75" i="3"/>
  <c r="G99" i="3"/>
  <c r="AA9" i="3" l="1"/>
  <c r="AA8" i="3" s="1"/>
  <c r="I104" i="3"/>
  <c r="I82" i="3"/>
  <c r="I69" i="3"/>
  <c r="I65" i="3"/>
  <c r="I44" i="3"/>
  <c r="I31" i="3"/>
  <c r="AD9" i="3"/>
  <c r="AD8" i="3" s="1"/>
  <c r="I96" i="3"/>
  <c r="I72" i="3"/>
  <c r="I55" i="3"/>
  <c r="I38" i="3"/>
  <c r="I22" i="3"/>
  <c r="I53" i="3"/>
  <c r="I17" i="3"/>
  <c r="I47" i="3"/>
  <c r="I111" i="3"/>
  <c r="I76" i="3"/>
  <c r="I63" i="3"/>
  <c r="I59" i="3"/>
  <c r="I13" i="3"/>
  <c r="I102" i="3"/>
  <c r="I35" i="3"/>
  <c r="I29" i="3"/>
  <c r="I41" i="3"/>
  <c r="I25" i="3"/>
  <c r="I83" i="3"/>
  <c r="I66" i="3"/>
  <c r="I26" i="3"/>
  <c r="I12" i="3"/>
  <c r="I105" i="3"/>
  <c r="I89" i="3"/>
  <c r="I86" i="3"/>
  <c r="I73" i="3"/>
  <c r="I56" i="3"/>
  <c r="I45" i="3"/>
  <c r="I39" i="3"/>
  <c r="I32" i="3"/>
  <c r="I23" i="3"/>
  <c r="I21" i="3"/>
  <c r="I97" i="3"/>
  <c r="I77" i="3"/>
  <c r="I60" i="3"/>
  <c r="I14" i="3"/>
  <c r="I16" i="3"/>
  <c r="I80" i="3"/>
  <c r="I20" i="3"/>
  <c r="I107" i="3"/>
  <c r="I52" i="3"/>
  <c r="I58" i="3"/>
  <c r="I84" i="3"/>
  <c r="I67" i="3"/>
  <c r="I36" i="3"/>
  <c r="I18" i="3"/>
  <c r="I11" i="3"/>
  <c r="I68" i="3"/>
  <c r="I43" i="3"/>
  <c r="I28" i="3"/>
  <c r="I106" i="3"/>
  <c r="I94" i="3"/>
  <c r="I51" i="3"/>
  <c r="I46" i="3"/>
  <c r="I40" i="3"/>
  <c r="I27" i="3"/>
  <c r="I95" i="3"/>
  <c r="I71" i="3"/>
  <c r="I34" i="3"/>
  <c r="I109" i="3"/>
  <c r="I98" i="3"/>
  <c r="I92" i="3"/>
  <c r="I87" i="3"/>
  <c r="I78" i="3"/>
  <c r="I74" i="3"/>
  <c r="I61" i="3"/>
  <c r="I57" i="3"/>
  <c r="I33" i="3"/>
  <c r="I24" i="3"/>
  <c r="I37" i="3"/>
  <c r="I81" i="3"/>
  <c r="I49" i="3"/>
  <c r="I15" i="3"/>
  <c r="I110" i="3"/>
  <c r="I99" i="3"/>
  <c r="I75" i="3"/>
  <c r="I62" i="3"/>
  <c r="I101" i="3"/>
  <c r="I88" i="3"/>
  <c r="AB9" i="3"/>
  <c r="AB8" i="3" s="1"/>
  <c r="AA22" i="3" l="1"/>
  <c r="AC22" i="3"/>
  <c r="AD22" i="3"/>
  <c r="AB22" i="3"/>
  <c r="AB38" i="3"/>
  <c r="AA38" i="3"/>
  <c r="AD38" i="3"/>
  <c r="AC38" i="3"/>
  <c r="AB55" i="3"/>
  <c r="AA55" i="3"/>
  <c r="AD55" i="3"/>
  <c r="AC55" i="3"/>
  <c r="AA51" i="3"/>
  <c r="AD51" i="3"/>
  <c r="AB51" i="3"/>
  <c r="AC51" i="3"/>
  <c r="AA72" i="3"/>
  <c r="AB72" i="3"/>
  <c r="AC72" i="3"/>
  <c r="AD72" i="3"/>
  <c r="AF72" i="3" s="1"/>
  <c r="AA16" i="3"/>
  <c r="AB16" i="3"/>
  <c r="AD16" i="3"/>
  <c r="AC16" i="3"/>
  <c r="AB106" i="3"/>
  <c r="AA106" i="3"/>
  <c r="AC106" i="3"/>
  <c r="AD106" i="3"/>
  <c r="AA77" i="3"/>
  <c r="AD77" i="3"/>
  <c r="AF77" i="3" s="1"/>
  <c r="AC77" i="3"/>
  <c r="AB77" i="3"/>
  <c r="AD78" i="3"/>
  <c r="AF78" i="3" s="1"/>
  <c r="AC78" i="3"/>
  <c r="AA78" i="3"/>
  <c r="AB78" i="3"/>
  <c r="AC68" i="3"/>
  <c r="AD68" i="3"/>
  <c r="AA68" i="3"/>
  <c r="AB68" i="3"/>
  <c r="AB21" i="3"/>
  <c r="AD21" i="3"/>
  <c r="AA21" i="3"/>
  <c r="AC21" i="3"/>
  <c r="AC29" i="3"/>
  <c r="AD29" i="3"/>
  <c r="AA29" i="3"/>
  <c r="AB29" i="3"/>
  <c r="AB96" i="3"/>
  <c r="AC96" i="3"/>
  <c r="AA96" i="3"/>
  <c r="AD96" i="3"/>
  <c r="AA24" i="3"/>
  <c r="AC24" i="3"/>
  <c r="AB24" i="3"/>
  <c r="AD24" i="3"/>
  <c r="AB57" i="3"/>
  <c r="AC57" i="3"/>
  <c r="AD57" i="3"/>
  <c r="AA57" i="3"/>
  <c r="AC101" i="3"/>
  <c r="AA101" i="3"/>
  <c r="AB101" i="3"/>
  <c r="AD101" i="3"/>
  <c r="AB92" i="3"/>
  <c r="AB91" i="3" s="1"/>
  <c r="AC92" i="3"/>
  <c r="AC91" i="3" s="1"/>
  <c r="AD92" i="3"/>
  <c r="AD91" i="3" s="1"/>
  <c r="AA92" i="3"/>
  <c r="AC18" i="3"/>
  <c r="AD18" i="3"/>
  <c r="AA18" i="3"/>
  <c r="AB18" i="3"/>
  <c r="AA32" i="3"/>
  <c r="AD32" i="3"/>
  <c r="AC32" i="3"/>
  <c r="AB32" i="3"/>
  <c r="AD102" i="3"/>
  <c r="AC102" i="3"/>
  <c r="AB102" i="3"/>
  <c r="AA102" i="3"/>
  <c r="AA31" i="3"/>
  <c r="AC31" i="3"/>
  <c r="AB31" i="3"/>
  <c r="AD31" i="3"/>
  <c r="AD83" i="3"/>
  <c r="AC83" i="3"/>
  <c r="AB83" i="3"/>
  <c r="AA83" i="3"/>
  <c r="AA43" i="3"/>
  <c r="AB43" i="3"/>
  <c r="AC43" i="3"/>
  <c r="AD43" i="3"/>
  <c r="AD62" i="3"/>
  <c r="AC62" i="3"/>
  <c r="AA62" i="3"/>
  <c r="AB62" i="3"/>
  <c r="AC98" i="3"/>
  <c r="AA98" i="3"/>
  <c r="AB98" i="3"/>
  <c r="AD98" i="3"/>
  <c r="AD36" i="3"/>
  <c r="AC36" i="3"/>
  <c r="AB36" i="3"/>
  <c r="AA36" i="3"/>
  <c r="AA39" i="3"/>
  <c r="AD39" i="3"/>
  <c r="AC39" i="3"/>
  <c r="AB39" i="3"/>
  <c r="AA13" i="3"/>
  <c r="AC13" i="3"/>
  <c r="AB13" i="3"/>
  <c r="AD13" i="3"/>
  <c r="AA44" i="3"/>
  <c r="AB44" i="3"/>
  <c r="AD44" i="3"/>
  <c r="AC44" i="3"/>
  <c r="AB26" i="3"/>
  <c r="AD26" i="3"/>
  <c r="AC26" i="3"/>
  <c r="AA26" i="3"/>
  <c r="AA97" i="3"/>
  <c r="AD97" i="3"/>
  <c r="AC97" i="3"/>
  <c r="AB97" i="3"/>
  <c r="AD75" i="3"/>
  <c r="AF75" i="3" s="1"/>
  <c r="AC75" i="3"/>
  <c r="AA75" i="3"/>
  <c r="AB75" i="3"/>
  <c r="AC109" i="3"/>
  <c r="AA109" i="3"/>
  <c r="AD109" i="3"/>
  <c r="AB109" i="3"/>
  <c r="AC67" i="3"/>
  <c r="AB67" i="3"/>
  <c r="AA67" i="3"/>
  <c r="AD67" i="3"/>
  <c r="AD45" i="3"/>
  <c r="AC45" i="3"/>
  <c r="AA45" i="3"/>
  <c r="AB45" i="3"/>
  <c r="AB59" i="3"/>
  <c r="AA59" i="3"/>
  <c r="AC59" i="3"/>
  <c r="AD59" i="3"/>
  <c r="AA65" i="3"/>
  <c r="AC65" i="3"/>
  <c r="AB65" i="3"/>
  <c r="AD65" i="3"/>
  <c r="AD53" i="3"/>
  <c r="AC53" i="3"/>
  <c r="AB53" i="3"/>
  <c r="AA53" i="3"/>
  <c r="AB74" i="3"/>
  <c r="AD74" i="3"/>
  <c r="AA74" i="3"/>
  <c r="AC74" i="3"/>
  <c r="AF74" i="3" s="1"/>
  <c r="AA88" i="3"/>
  <c r="AB88" i="3"/>
  <c r="AC88" i="3"/>
  <c r="AD88" i="3"/>
  <c r="AD99" i="3"/>
  <c r="AC99" i="3"/>
  <c r="AB99" i="3"/>
  <c r="AA99" i="3"/>
  <c r="AB34" i="3"/>
  <c r="AA34" i="3"/>
  <c r="AD34" i="3"/>
  <c r="AC34" i="3"/>
  <c r="AC84" i="3"/>
  <c r="AB84" i="3"/>
  <c r="AA84" i="3"/>
  <c r="AD84" i="3"/>
  <c r="AA56" i="3"/>
  <c r="AD56" i="3"/>
  <c r="AB56" i="3"/>
  <c r="AC56" i="3"/>
  <c r="AD63" i="3"/>
  <c r="AC63" i="3"/>
  <c r="AB63" i="3"/>
  <c r="AA63" i="3"/>
  <c r="AA69" i="3"/>
  <c r="AC69" i="3"/>
  <c r="AD69" i="3"/>
  <c r="AB69" i="3"/>
  <c r="AD14" i="3"/>
  <c r="AB14" i="3"/>
  <c r="AA14" i="3"/>
  <c r="AC14" i="3"/>
  <c r="AB28" i="3"/>
  <c r="AA28" i="3"/>
  <c r="AD28" i="3"/>
  <c r="AC28" i="3"/>
  <c r="AB87" i="3"/>
  <c r="AC87" i="3"/>
  <c r="AA87" i="3"/>
  <c r="AD87" i="3"/>
  <c r="AD110" i="3"/>
  <c r="AC110" i="3"/>
  <c r="AA110" i="3"/>
  <c r="AB110" i="3"/>
  <c r="AD71" i="3"/>
  <c r="AF71" i="3" s="1"/>
  <c r="AC71" i="3"/>
  <c r="AB71" i="3"/>
  <c r="AA71" i="3"/>
  <c r="AD58" i="3"/>
  <c r="AC58" i="3"/>
  <c r="AB58" i="3"/>
  <c r="AA58" i="3"/>
  <c r="AA73" i="3"/>
  <c r="AD73" i="3"/>
  <c r="AF73" i="3" s="1"/>
  <c r="AC73" i="3"/>
  <c r="AB73" i="3"/>
  <c r="AC76" i="3"/>
  <c r="AB76" i="3"/>
  <c r="AA76" i="3"/>
  <c r="AD76" i="3"/>
  <c r="AF76" i="3" s="1"/>
  <c r="AA82" i="3"/>
  <c r="AC82" i="3"/>
  <c r="AD82" i="3"/>
  <c r="AB82" i="3"/>
  <c r="AA33" i="3"/>
  <c r="AC33" i="3"/>
  <c r="AB33" i="3"/>
  <c r="AD33" i="3"/>
  <c r="AC35" i="3"/>
  <c r="AB35" i="3"/>
  <c r="AD35" i="3"/>
  <c r="AA35" i="3"/>
  <c r="AB15" i="3"/>
  <c r="AD15" i="3"/>
  <c r="AA15" i="3"/>
  <c r="AC15" i="3"/>
  <c r="AD95" i="3"/>
  <c r="AC95" i="3"/>
  <c r="AB95" i="3"/>
  <c r="AA95" i="3"/>
  <c r="AD52" i="3"/>
  <c r="AC52" i="3"/>
  <c r="AB52" i="3"/>
  <c r="AA52" i="3"/>
  <c r="AA86" i="3"/>
  <c r="AD86" i="3"/>
  <c r="AC86" i="3"/>
  <c r="AB86" i="3"/>
  <c r="AB104" i="3"/>
  <c r="AA104" i="3"/>
  <c r="AC104" i="3"/>
  <c r="AD104" i="3"/>
  <c r="AA60" i="3"/>
  <c r="AD60" i="3"/>
  <c r="AC60" i="3"/>
  <c r="AB60" i="3"/>
  <c r="AB61" i="3"/>
  <c r="AC61" i="3"/>
  <c r="AA61" i="3"/>
  <c r="AD61" i="3"/>
  <c r="AC23" i="3"/>
  <c r="AA23" i="3"/>
  <c r="AD23" i="3"/>
  <c r="AB23" i="3"/>
  <c r="AC49" i="3"/>
  <c r="AC48" i="3" s="1"/>
  <c r="AD49" i="3"/>
  <c r="AD48" i="3" s="1"/>
  <c r="AA49" i="3"/>
  <c r="AB49" i="3"/>
  <c r="AB48" i="3" s="1"/>
  <c r="AD27" i="3"/>
  <c r="AC27" i="3"/>
  <c r="AB27" i="3"/>
  <c r="AA27" i="3"/>
  <c r="AD107" i="3"/>
  <c r="AC107" i="3"/>
  <c r="AB107" i="3"/>
  <c r="AA107" i="3"/>
  <c r="AB89" i="3"/>
  <c r="AA89" i="3"/>
  <c r="AC89" i="3"/>
  <c r="AD89" i="3"/>
  <c r="AC111" i="3"/>
  <c r="AB111" i="3"/>
  <c r="AA111" i="3"/>
  <c r="AD111" i="3"/>
  <c r="Z9" i="3"/>
  <c r="AD66" i="3"/>
  <c r="AC66" i="3"/>
  <c r="AB66" i="3"/>
  <c r="AA66" i="3"/>
  <c r="AD41" i="3"/>
  <c r="AB41" i="3"/>
  <c r="AA41" i="3"/>
  <c r="AC41" i="3"/>
  <c r="AC81" i="3"/>
  <c r="AD81" i="3"/>
  <c r="AA81" i="3"/>
  <c r="AB81" i="3"/>
  <c r="AC40" i="3"/>
  <c r="AB40" i="3"/>
  <c r="AA40" i="3"/>
  <c r="AD40" i="3"/>
  <c r="AC20" i="3"/>
  <c r="AB20" i="3"/>
  <c r="AA20" i="3"/>
  <c r="AD20" i="3"/>
  <c r="AD105" i="3"/>
  <c r="AC105" i="3"/>
  <c r="AA105" i="3"/>
  <c r="AB105" i="3"/>
  <c r="AD47" i="3"/>
  <c r="AC47" i="3"/>
  <c r="AA47" i="3"/>
  <c r="AB47" i="3"/>
  <c r="AB94" i="3"/>
  <c r="AD94" i="3"/>
  <c r="AA94" i="3"/>
  <c r="AC94" i="3"/>
  <c r="AA25" i="3"/>
  <c r="AD25" i="3"/>
  <c r="AB25" i="3"/>
  <c r="AC25" i="3"/>
  <c r="AD11" i="3"/>
  <c r="AC11" i="3"/>
  <c r="AB11" i="3"/>
  <c r="I90" i="3"/>
  <c r="AA11" i="3"/>
  <c r="AD37" i="3"/>
  <c r="AC37" i="3"/>
  <c r="AB37" i="3"/>
  <c r="AA37" i="3"/>
  <c r="AC46" i="3"/>
  <c r="AD46" i="3"/>
  <c r="AB46" i="3"/>
  <c r="AA46" i="3"/>
  <c r="AB80" i="3"/>
  <c r="AA80" i="3"/>
  <c r="AC80" i="3"/>
  <c r="AD80" i="3"/>
  <c r="AC12" i="3"/>
  <c r="AD12" i="3"/>
  <c r="AA12" i="3"/>
  <c r="AB12" i="3"/>
  <c r="AA17" i="3"/>
  <c r="AD17" i="3"/>
  <c r="AC17" i="3"/>
  <c r="AB17" i="3"/>
  <c r="E127" i="3"/>
  <c r="Z105" i="3" l="1"/>
  <c r="AE105" i="3" s="1"/>
  <c r="Z41" i="3"/>
  <c r="AE41" i="3" s="1"/>
  <c r="Z107" i="3"/>
  <c r="AE107" i="3" s="1"/>
  <c r="AC100" i="3"/>
  <c r="Z37" i="3"/>
  <c r="AE37" i="3" s="1"/>
  <c r="Z14" i="3"/>
  <c r="AE14" i="3" s="1"/>
  <c r="Z84" i="3"/>
  <c r="AE84" i="3" s="1"/>
  <c r="Z74" i="3"/>
  <c r="AE74" i="3" s="1"/>
  <c r="AG74" i="3" s="1"/>
  <c r="Z45" i="3"/>
  <c r="AE45" i="3" s="1"/>
  <c r="AB70" i="3"/>
  <c r="AD103" i="3"/>
  <c r="AC103" i="3"/>
  <c r="Z38" i="3"/>
  <c r="AE38" i="3" s="1"/>
  <c r="AB103" i="3"/>
  <c r="Z35" i="3"/>
  <c r="AE35" i="3" s="1"/>
  <c r="Z63" i="3"/>
  <c r="AE63" i="3" s="1"/>
  <c r="AB93" i="3"/>
  <c r="Z56" i="3"/>
  <c r="Z88" i="3"/>
  <c r="AE88" i="3" s="1"/>
  <c r="Z13" i="3"/>
  <c r="AE13" i="3" s="1"/>
  <c r="Z77" i="3"/>
  <c r="AE77" i="3" s="1"/>
  <c r="AG77" i="3" s="1"/>
  <c r="AC42" i="3"/>
  <c r="Z21" i="3"/>
  <c r="AE21" i="3" s="1"/>
  <c r="AD70" i="3"/>
  <c r="Z15" i="3"/>
  <c r="AE15" i="3" s="1"/>
  <c r="Z76" i="3"/>
  <c r="AE76" i="3" s="1"/>
  <c r="AG76" i="3" s="1"/>
  <c r="Z110" i="3"/>
  <c r="AE110" i="3" s="1"/>
  <c r="Z67" i="3"/>
  <c r="AE67" i="3" s="1"/>
  <c r="Z18" i="3"/>
  <c r="AE18" i="3" s="1"/>
  <c r="Z111" i="3"/>
  <c r="AE111" i="3" s="1"/>
  <c r="Z99" i="3"/>
  <c r="AE99" i="3" s="1"/>
  <c r="Z60" i="3"/>
  <c r="AE60" i="3" s="1"/>
  <c r="Z33" i="3"/>
  <c r="AE33" i="3" s="1"/>
  <c r="AC10" i="3"/>
  <c r="AC93" i="3"/>
  <c r="AC19" i="3"/>
  <c r="Z28" i="3"/>
  <c r="AE28" i="3" s="1"/>
  <c r="Z59" i="3"/>
  <c r="AE59" i="3" s="1"/>
  <c r="AA100" i="3"/>
  <c r="Z101" i="3"/>
  <c r="AC50" i="3"/>
  <c r="AA93" i="3"/>
  <c r="Z94" i="3"/>
  <c r="AE9" i="3"/>
  <c r="AE8" i="3" s="1"/>
  <c r="Z8" i="3"/>
  <c r="Z29" i="3"/>
  <c r="AE29" i="3" s="1"/>
  <c r="AB50" i="3"/>
  <c r="AD93" i="3"/>
  <c r="Z40" i="3"/>
  <c r="AE40" i="3" s="1"/>
  <c r="Z95" i="3"/>
  <c r="AE95" i="3" s="1"/>
  <c r="AA70" i="3"/>
  <c r="Z71" i="3"/>
  <c r="AD42" i="3"/>
  <c r="AD50" i="3"/>
  <c r="AA50" i="3"/>
  <c r="Z51" i="3"/>
  <c r="AA103" i="3"/>
  <c r="Z104" i="3"/>
  <c r="AC70" i="3"/>
  <c r="AB42" i="3"/>
  <c r="Z57" i="3"/>
  <c r="AE57" i="3" s="1"/>
  <c r="AC54" i="3"/>
  <c r="Z97" i="3"/>
  <c r="AE97" i="3" s="1"/>
  <c r="Z17" i="3"/>
  <c r="AE17" i="3" s="1"/>
  <c r="Z47" i="3"/>
  <c r="AE47" i="3" s="1"/>
  <c r="Z81" i="3"/>
  <c r="AE81" i="3" s="1"/>
  <c r="Z53" i="3"/>
  <c r="AE53" i="3" s="1"/>
  <c r="Z26" i="3"/>
  <c r="AE26" i="3" s="1"/>
  <c r="Z36" i="3"/>
  <c r="AE36" i="3" s="1"/>
  <c r="Z83" i="3"/>
  <c r="AE83" i="3" s="1"/>
  <c r="Z106" i="3"/>
  <c r="AE106" i="3" s="1"/>
  <c r="AA54" i="3"/>
  <c r="Z55" i="3"/>
  <c r="Z82" i="3"/>
  <c r="AE82" i="3" s="1"/>
  <c r="AA42" i="3"/>
  <c r="Z43" i="3"/>
  <c r="Z32" i="3"/>
  <c r="AE32" i="3" s="1"/>
  <c r="AB54" i="3"/>
  <c r="AD54" i="3"/>
  <c r="Z12" i="3"/>
  <c r="AE12" i="3" s="1"/>
  <c r="AD90" i="3"/>
  <c r="AD85" i="3" s="1"/>
  <c r="AB90" i="3"/>
  <c r="AB85" i="3" s="1"/>
  <c r="AA90" i="3"/>
  <c r="AC90" i="3"/>
  <c r="AC85" i="3" s="1"/>
  <c r="Z89" i="3"/>
  <c r="AE89" i="3" s="1"/>
  <c r="Z23" i="3"/>
  <c r="AE23" i="3" s="1"/>
  <c r="Z34" i="3"/>
  <c r="AE34" i="3" s="1"/>
  <c r="AA10" i="3"/>
  <c r="Z11" i="3"/>
  <c r="AB10" i="3"/>
  <c r="Z69" i="3"/>
  <c r="AE69" i="3" s="1"/>
  <c r="Z68" i="3"/>
  <c r="AE68" i="3" s="1"/>
  <c r="AD64" i="3"/>
  <c r="AB108" i="3"/>
  <c r="AD30" i="3"/>
  <c r="AA91" i="3"/>
  <c r="Z92" i="3"/>
  <c r="Z87" i="3"/>
  <c r="AE87" i="3" s="1"/>
  <c r="AB64" i="3"/>
  <c r="AD108" i="3"/>
  <c r="AB30" i="3"/>
  <c r="Z24" i="3"/>
  <c r="AE24" i="3" s="1"/>
  <c r="Z16" i="3"/>
  <c r="AE16" i="3" s="1"/>
  <c r="AC64" i="3"/>
  <c r="AA108" i="3"/>
  <c r="Z109" i="3"/>
  <c r="Z98" i="3"/>
  <c r="AE98" i="3" s="1"/>
  <c r="AC30" i="3"/>
  <c r="Z39" i="3"/>
  <c r="AE39" i="3" s="1"/>
  <c r="AD10" i="3"/>
  <c r="Z61" i="3"/>
  <c r="AE61" i="3" s="1"/>
  <c r="AD19" i="3"/>
  <c r="Z66" i="3"/>
  <c r="AE66" i="3" s="1"/>
  <c r="Z86" i="3"/>
  <c r="AA85" i="3"/>
  <c r="Z73" i="3"/>
  <c r="AE73" i="3" s="1"/>
  <c r="AG73" i="3" s="1"/>
  <c r="Z65" i="3"/>
  <c r="AA64" i="3"/>
  <c r="AC108" i="3"/>
  <c r="Z44" i="3"/>
  <c r="AE44" i="3" s="1"/>
  <c r="AA30" i="3"/>
  <c r="Z31" i="3"/>
  <c r="Z96" i="3"/>
  <c r="AE96" i="3" s="1"/>
  <c r="Z78" i="3"/>
  <c r="AE78" i="3" s="1"/>
  <c r="AG78" i="3" s="1"/>
  <c r="AC79" i="3"/>
  <c r="AA19" i="3"/>
  <c r="Z20" i="3"/>
  <c r="Z27" i="3"/>
  <c r="AE27" i="3" s="1"/>
  <c r="Z52" i="3"/>
  <c r="AE52" i="3" s="1"/>
  <c r="Z58" i="3"/>
  <c r="AE58" i="3" s="1"/>
  <c r="Z102" i="3"/>
  <c r="AE102" i="3" s="1"/>
  <c r="AD100" i="3"/>
  <c r="AA48" i="3"/>
  <c r="Z49" i="3"/>
  <c r="AD79" i="3"/>
  <c r="Z80" i="3"/>
  <c r="AA79" i="3"/>
  <c r="AB79" i="3"/>
  <c r="Z46" i="3"/>
  <c r="AE46" i="3" s="1"/>
  <c r="Z25" i="3"/>
  <c r="AE25" i="3" s="1"/>
  <c r="AB19" i="3"/>
  <c r="Z75" i="3"/>
  <c r="AE75" i="3" s="1"/>
  <c r="AG75" i="3" s="1"/>
  <c r="Z62" i="3"/>
  <c r="AE62" i="3" s="1"/>
  <c r="AB100" i="3"/>
  <c r="Z72" i="3"/>
  <c r="Z22" i="3"/>
  <c r="AE22" i="3" s="1"/>
  <c r="L120" i="3"/>
  <c r="K120" i="3"/>
  <c r="J120" i="3"/>
  <c r="I120" i="3"/>
  <c r="I121" i="3" s="1"/>
  <c r="F120" i="3"/>
  <c r="F121" i="3" s="1"/>
  <c r="Z103" i="3" l="1"/>
  <c r="AE72" i="3"/>
  <c r="AG72" i="3" s="1"/>
  <c r="F132" i="3"/>
  <c r="AE56" i="3"/>
  <c r="F129" i="3"/>
  <c r="F130" i="3"/>
  <c r="Z90" i="3"/>
  <c r="AE90" i="3" s="1"/>
  <c r="AC112" i="3"/>
  <c r="Z79" i="3"/>
  <c r="AE80" i="3"/>
  <c r="AE79" i="3" s="1"/>
  <c r="AB112" i="3"/>
  <c r="AE43" i="3"/>
  <c r="AE42" i="3" s="1"/>
  <c r="Z42" i="3"/>
  <c r="AE31" i="3"/>
  <c r="AE30" i="3" s="1"/>
  <c r="Z30" i="3"/>
  <c r="AE65" i="3"/>
  <c r="AE64" i="3" s="1"/>
  <c r="Z64" i="3"/>
  <c r="AE11" i="3"/>
  <c r="AE10" i="3" s="1"/>
  <c r="Z10" i="3"/>
  <c r="AE94" i="3"/>
  <c r="AE93" i="3" s="1"/>
  <c r="Z93" i="3"/>
  <c r="AA112" i="3"/>
  <c r="AE104" i="3"/>
  <c r="AE103" i="3" s="1"/>
  <c r="AE55" i="3"/>
  <c r="AE54" i="3" s="1"/>
  <c r="Z54" i="3"/>
  <c r="AE51" i="3"/>
  <c r="AE50" i="3" s="1"/>
  <c r="Z50" i="3"/>
  <c r="AE101" i="3"/>
  <c r="AE100" i="3" s="1"/>
  <c r="Z100" i="3"/>
  <c r="AE86" i="3"/>
  <c r="AE85" i="3" s="1"/>
  <c r="Z85" i="3"/>
  <c r="AE109" i="3"/>
  <c r="AE108" i="3" s="1"/>
  <c r="Z108" i="3"/>
  <c r="AE49" i="3"/>
  <c r="AE48" i="3" s="1"/>
  <c r="Z48" i="3"/>
  <c r="AE20" i="3"/>
  <c r="AE19" i="3" s="1"/>
  <c r="Z19" i="3"/>
  <c r="AE71" i="3"/>
  <c r="Z70" i="3"/>
  <c r="AD112" i="3"/>
  <c r="Z91" i="3"/>
  <c r="AE92" i="3"/>
  <c r="AE91" i="3" s="1"/>
  <c r="J121" i="3"/>
  <c r="L121" i="3"/>
  <c r="E120" i="3"/>
  <c r="K121" i="3"/>
  <c r="Z112" i="3" l="1"/>
  <c r="AE70" i="3"/>
  <c r="AG71" i="3"/>
  <c r="F131" i="3"/>
  <c r="F134" i="3" s="1"/>
  <c r="AE112" i="3"/>
  <c r="E121" i="3"/>
  <c r="AF8" i="3" l="1"/>
  <c r="AG10" i="3" l="1"/>
  <c r="AF10" i="3"/>
  <c r="AG30" i="3"/>
  <c r="AF100" i="3"/>
  <c r="AB114" i="3"/>
  <c r="AF79" i="3"/>
  <c r="AF91" i="3"/>
  <c r="AF103" i="3"/>
  <c r="AF42" i="3"/>
  <c r="AF108" i="3"/>
  <c r="AF93" i="3"/>
  <c r="AG79" i="3"/>
  <c r="AF48" i="3"/>
  <c r="AG8" i="3"/>
  <c r="AF70" i="3"/>
  <c r="AF54" i="3"/>
  <c r="AG100" i="3"/>
  <c r="AF50" i="3"/>
  <c r="AF85" i="3" l="1"/>
  <c r="AF30" i="3"/>
  <c r="AG85" i="3"/>
  <c r="AF19" i="3"/>
  <c r="AF64" i="3"/>
  <c r="AG93" i="3"/>
  <c r="AG19" i="3"/>
  <c r="AG64" i="3"/>
  <c r="AG108" i="3"/>
  <c r="AG48" i="3"/>
  <c r="AG70" i="3"/>
  <c r="AG50" i="3"/>
  <c r="AG54" i="3"/>
  <c r="AG42" i="3"/>
  <c r="AG103" i="3"/>
  <c r="AG91" i="3"/>
  <c r="AF120" i="3" l="1"/>
  <c r="AF112" i="3"/>
  <c r="AG112" i="3"/>
  <c r="AG120" i="3"/>
  <c r="AE120" i="3" l="1"/>
  <c r="AE121" i="3" s="1"/>
  <c r="AF121" i="3"/>
  <c r="AG121" i="3"/>
</calcChain>
</file>

<file path=xl/sharedStrings.xml><?xml version="1.0" encoding="utf-8"?>
<sst xmlns="http://schemas.openxmlformats.org/spreadsheetml/2006/main" count="585" uniqueCount="161">
  <si>
    <t>Наименование МО и ФАП</t>
  </si>
  <si>
    <t>Лицензия</t>
  </si>
  <si>
    <t>Численность обслуживаемого населения (чел.)</t>
  </si>
  <si>
    <t>Штатная численность</t>
  </si>
  <si>
    <t>По приказу Минздравсоцразвития РФ от 15.05.2012г. №543н</t>
  </si>
  <si>
    <t>Коэффициент дифференциации численность обслуживаемого населения свыше 2000 чел.</t>
  </si>
  <si>
    <t>Утвержденная штатная численность</t>
  </si>
  <si>
    <r>
      <t xml:space="preserve">в соответствии с приказом </t>
    </r>
    <r>
      <rPr>
        <b/>
        <sz val="10"/>
        <color theme="1"/>
        <rFont val="Times New Roman"/>
        <family val="1"/>
        <charset val="204"/>
      </rPr>
      <t>Минздравсоцразвития России от 15.05.2012г. №543н</t>
    </r>
  </si>
  <si>
    <t>отклонение</t>
  </si>
  <si>
    <t>ГБУЗ РТ "Бай-Тайгинская ЦКБ"</t>
  </si>
  <si>
    <t>ЛО-17-01-000441 от 18.05.2018г.</t>
  </si>
  <si>
    <t>-</t>
  </si>
  <si>
    <t>ГБУЗ РТ «Барун-Хемчикский ММЦ»</t>
  </si>
  <si>
    <t>ФАП с. Аксы-Барлык</t>
  </si>
  <si>
    <t>ЛО-17-01-000501 от 07.06.2019г.</t>
  </si>
  <si>
    <t>ФАП с. Аянгаты</t>
  </si>
  <si>
    <t>ФАП с. Барлык</t>
  </si>
  <si>
    <t>ФАП с. Бижиктиг-Хая</t>
  </si>
  <si>
    <t>ФАП с. Хонделен</t>
  </si>
  <si>
    <t>ФАП с. Шекпээр</t>
  </si>
  <si>
    <t>ЛО-17-01-000509 от 23.07.2019г.</t>
  </si>
  <si>
    <r>
      <t>ФАП</t>
    </r>
    <r>
      <rPr>
        <sz val="10"/>
        <color rgb="FF000000"/>
        <rFont val="Times New Roman"/>
        <family val="1"/>
        <charset val="204"/>
      </rPr>
      <t xml:space="preserve"> Баян-Тала</t>
    </r>
  </si>
  <si>
    <r>
      <t>ФАП</t>
    </r>
    <r>
      <rPr>
        <sz val="10"/>
        <color rgb="FF000000"/>
        <rFont val="Times New Roman"/>
        <family val="1"/>
        <charset val="204"/>
      </rPr>
      <t xml:space="preserve"> Ийме</t>
    </r>
  </si>
  <si>
    <r>
      <t>ФАП</t>
    </r>
    <r>
      <rPr>
        <sz val="10"/>
        <color rgb="FF000000"/>
        <rFont val="Times New Roman"/>
        <family val="1"/>
        <charset val="204"/>
      </rPr>
      <t xml:space="preserve"> Теве-Хая</t>
    </r>
  </si>
  <si>
    <r>
      <t>ФАП</t>
    </r>
    <r>
      <rPr>
        <sz val="10"/>
        <color rgb="FF000000"/>
        <rFont val="Times New Roman"/>
        <family val="1"/>
        <charset val="204"/>
      </rPr>
      <t xml:space="preserve"> Элдиг-Хем</t>
    </r>
  </si>
  <si>
    <t>ГБУЗ РТ "Каа-Хемская ЦКБ"</t>
  </si>
  <si>
    <t>ФАП с.Бояровка</t>
  </si>
  <si>
    <t>ЛО-17-01-000516 от 05.08.2019г.</t>
  </si>
  <si>
    <t>ФАП с.Бурен-Бай-Хаак</t>
  </si>
  <si>
    <t>ФАП с.Бурен-Хем</t>
  </si>
  <si>
    <t>ФАП с.Дерзиг-Аксы</t>
  </si>
  <si>
    <t>ФАП с.Кок-Хаак</t>
  </si>
  <si>
    <t>ФАП с.Кундустуг</t>
  </si>
  <si>
    <t>ФАП с.Сизим</t>
  </si>
  <si>
    <t>ФАП с.Суг-Бажы</t>
  </si>
  <si>
    <t>ФАП с.Усть-Бурен</t>
  </si>
  <si>
    <t>ФАП с.Эржей</t>
  </si>
  <si>
    <t>ГБУЗ РТ "Кызылская ЦКБ"</t>
  </si>
  <si>
    <t>ФАП с.Кара-Хаак</t>
  </si>
  <si>
    <t>ЛО-17-01-000474 от 29.12.2018г.</t>
  </si>
  <si>
    <t>ФАП с Терлиг-Хая</t>
  </si>
  <si>
    <t>ФАП с.Усть-Элегест</t>
  </si>
  <si>
    <t>ФАП с. Шамбалыг</t>
  </si>
  <si>
    <t>ФАП с.Ээрбек</t>
  </si>
  <si>
    <t>ГБУЗ РТ "Монгун-Тайгинская ЦКБ"</t>
  </si>
  <si>
    <t>ФАП "Тоолайлыг"</t>
  </si>
  <si>
    <t>ЛО-17-01-000535 от 17.12.2019г.</t>
  </si>
  <si>
    <t>ГБУЗ РТ "Овюрская ЦКБ"</t>
  </si>
  <si>
    <t>ЛО-17-01-000490 от 05.04.2019г.</t>
  </si>
  <si>
    <t>ФАП Чаа-Суур</t>
  </si>
  <si>
    <t>ГБУЗ РТ "Пий-Хемская ЦКБ"</t>
  </si>
  <si>
    <t>ФАП с.Аржаан</t>
  </si>
  <si>
    <t>ЛО-17-01-0003145 от 17.10.2019г.</t>
  </si>
  <si>
    <t>ФАП с.Билелиг</t>
  </si>
  <si>
    <t>ФАП с.Сесерлиг</t>
  </si>
  <si>
    <t>ФАП с.Суш</t>
  </si>
  <si>
    <t>ФАП с.Тарлаг</t>
  </si>
  <si>
    <t>ФАП с.Уюк</t>
  </si>
  <si>
    <t>ФАП с.Хадын</t>
  </si>
  <si>
    <t>ФАП с.Шивилиг</t>
  </si>
  <si>
    <t>ГБУЗ РТ "Сут-Хольская ЦКБ"</t>
  </si>
  <si>
    <t>ФАП с. Ак-Даш</t>
  </si>
  <si>
    <t>ЛО-17-01-000444 от 30.05.2018г.</t>
  </si>
  <si>
    <t>ФАП с. Алдан-Маадыр</t>
  </si>
  <si>
    <t>ФАП с. Бора-Тайга</t>
  </si>
  <si>
    <t>ФАП с. Кара-Чыраа</t>
  </si>
  <si>
    <t>ФАП с. Кызыл-Тайга</t>
  </si>
  <si>
    <t>ГБУЗ "Тандинская ЦКБ" РТ</t>
  </si>
  <si>
    <t>ЛО-17-01-000510 от 23.07.2019г.</t>
  </si>
  <si>
    <r>
      <t>ФАП</t>
    </r>
    <r>
      <rPr>
        <sz val="10"/>
        <color theme="1"/>
        <rFont val="Times New Roman"/>
        <family val="1"/>
        <charset val="204"/>
      </rPr>
      <t xml:space="preserve"> Дурген</t>
    </r>
  </si>
  <si>
    <r>
      <t>ФАП</t>
    </r>
    <r>
      <rPr>
        <sz val="10"/>
        <color theme="1"/>
        <rFont val="Times New Roman"/>
        <family val="1"/>
        <charset val="204"/>
      </rPr>
      <t xml:space="preserve"> Кочетово</t>
    </r>
  </si>
  <si>
    <r>
      <t>ФАП</t>
    </r>
    <r>
      <rPr>
        <sz val="10"/>
        <color theme="1"/>
        <rFont val="Times New Roman"/>
        <family val="1"/>
        <charset val="204"/>
      </rPr>
      <t xml:space="preserve"> Кызыл-Арыг</t>
    </r>
  </si>
  <si>
    <r>
      <t>ФАП</t>
    </r>
    <r>
      <rPr>
        <sz val="10"/>
        <color theme="1"/>
        <rFont val="Times New Roman"/>
        <family val="1"/>
        <charset val="204"/>
      </rPr>
      <t xml:space="preserve"> Межегей</t>
    </r>
  </si>
  <si>
    <r>
      <t>ФАП</t>
    </r>
    <r>
      <rPr>
        <sz val="10"/>
        <color theme="1"/>
        <rFont val="Times New Roman"/>
        <family val="1"/>
        <charset val="204"/>
      </rPr>
      <t xml:space="preserve"> с.Сосновка</t>
    </r>
  </si>
  <si>
    <r>
      <t>ФАП</t>
    </r>
    <r>
      <rPr>
        <sz val="10"/>
        <color theme="1"/>
        <rFont val="Times New Roman"/>
        <family val="1"/>
        <charset val="204"/>
      </rPr>
      <t xml:space="preserve"> Успенка</t>
    </r>
  </si>
  <si>
    <r>
      <t>ФАП</t>
    </r>
    <r>
      <rPr>
        <sz val="10"/>
        <color theme="1"/>
        <rFont val="Times New Roman"/>
        <family val="1"/>
        <charset val="204"/>
      </rPr>
      <t xml:space="preserve"> Усть-Хадын</t>
    </r>
  </si>
  <si>
    <t>ГБУЗ РТ "Тес-Хемская ЦКБ"</t>
  </si>
  <si>
    <t>новая лицензия ЛО-17-01-000540 от 23.01.2020г.</t>
  </si>
  <si>
    <t>ЛО-17-01-000469 от 10.12.2018г.</t>
  </si>
  <si>
    <t xml:space="preserve">ФАП Берт-Даг </t>
  </si>
  <si>
    <t xml:space="preserve">ФАП Шуурмак </t>
  </si>
  <si>
    <t>ГБУЗ РТ "Тоджинская ЦКБ"</t>
  </si>
  <si>
    <t>ФАП с. Сыстыг-Хем</t>
  </si>
  <si>
    <t>ЛО-17-01-000498 от 13.05.2019г.</t>
  </si>
  <si>
    <t>ФАП с. Ырбан</t>
  </si>
  <si>
    <t>ГБУЗ РТ «Улуг-Хемский ММЦ им. А.Т. Балгана»</t>
  </si>
  <si>
    <t xml:space="preserve">ФАП с. Арыг-Бажы </t>
  </si>
  <si>
    <t>ЛО-17-01-000505 от 09.07.2019г.</t>
  </si>
  <si>
    <t xml:space="preserve">ФАП с. Арыскан </t>
  </si>
  <si>
    <t xml:space="preserve">ФАП с. Ийи-Тал </t>
  </si>
  <si>
    <t xml:space="preserve">ФАП с. Иштии-Хем </t>
  </si>
  <si>
    <t xml:space="preserve">ФАП с.Эйлиг-Хем </t>
  </si>
  <si>
    <t>ГБУЗ РТ "Чаа-Хольская ЦКБ"</t>
  </si>
  <si>
    <t>ЛО-17-01-0004561 от 08.10.2019г.</t>
  </si>
  <si>
    <t>ФАП Шанчы</t>
  </si>
  <si>
    <t>ГБУЗ РТ " Чеди-Хольская ЦКБ"</t>
  </si>
  <si>
    <t>ЛО-17-01-0004434 от 29.07.2019г.</t>
  </si>
  <si>
    <t>ФАП с.Сайлыг</t>
  </si>
  <si>
    <t>ФАП с.Чал-Кежиг</t>
  </si>
  <si>
    <t>ФАП с.Холчук</t>
  </si>
  <si>
    <t>ГБУЗ PT "Эрзинская ЦКБ"</t>
  </si>
  <si>
    <t>ФАП с. Бай-Даг</t>
  </si>
  <si>
    <t>ЛО-17-01-000412 от 21.05.2018г.</t>
  </si>
  <si>
    <t>ФАП с. Качык</t>
  </si>
  <si>
    <t>Всего</t>
  </si>
  <si>
    <t>+</t>
  </si>
  <si>
    <r>
      <t xml:space="preserve">Коэффициент дифференциации по Постановлению Правительства РФ от </t>
    </r>
    <r>
      <rPr>
        <b/>
        <sz val="10"/>
        <color rgb="FFFF0000"/>
        <rFont val="Times New Roman"/>
        <family val="1"/>
        <charset val="204"/>
      </rPr>
      <t>05.05.2012г. №462</t>
    </r>
  </si>
  <si>
    <t>ФАП Чыргакы</t>
  </si>
  <si>
    <t>ФАП Хондергей</t>
  </si>
  <si>
    <t>ФАП Солчур</t>
  </si>
  <si>
    <t>ФАП Хайыракан</t>
  </si>
  <si>
    <t>ФАП Хорум-Даг</t>
  </si>
  <si>
    <t>ФАП Шеми</t>
  </si>
  <si>
    <t>ФАП с. Дружба (Ээр-Хавакский)</t>
  </si>
  <si>
    <t>ФАП с. Дон-Терезин (Акский)</t>
  </si>
  <si>
    <t>ФАП Ак-Чыраа (Сарыг-Хольский)</t>
  </si>
  <si>
    <t>ФАП с.Хут (Севинский)</t>
  </si>
  <si>
    <t>ФАП Ак-Эрик (Кызыл-Чыраанский)</t>
  </si>
  <si>
    <t>ФАП Белдир-Арыг (Чыргаландинский)</t>
  </si>
  <si>
    <t>ФАП с. Чодураа (Чаатинский)</t>
  </si>
  <si>
    <t>ФАП Булун-Терек (Кызыл-Дагский)</t>
  </si>
  <si>
    <t>ФАП с.Ак-Тал (Хендергинский)</t>
  </si>
  <si>
    <t>ФАП с. Булун-Бажы (Сарыг-Булунский)</t>
  </si>
  <si>
    <r>
      <t>ФАП</t>
    </r>
    <r>
      <rPr>
        <sz val="10"/>
        <color rgb="FF000000"/>
        <rFont val="Times New Roman"/>
        <family val="1"/>
        <charset val="204"/>
      </rPr>
      <t xml:space="preserve"> Бажын-Алаак</t>
    </r>
    <r>
      <rPr>
        <sz val="10"/>
        <color theme="1"/>
        <rFont val="Times New Roman"/>
        <family val="1"/>
        <charset val="204"/>
      </rPr>
      <t xml:space="preserve"> (Чаданский)</t>
    </r>
  </si>
  <si>
    <t>соответствует приказу ( + ), не соответствует приказу ( - )</t>
  </si>
  <si>
    <t>коэффициенты специфики не соответствует приказу равен 0,900, соответствует приказу равен 1,000</t>
  </si>
  <si>
    <t xml:space="preserve">1 квартал </t>
  </si>
  <si>
    <t>2 квартал</t>
  </si>
  <si>
    <t>соответствует приказу (+), не соответствует приказу (-)</t>
  </si>
  <si>
    <t>3 квартал</t>
  </si>
  <si>
    <t>4 квартал</t>
  </si>
  <si>
    <t xml:space="preserve">от 1501 до 2000 </t>
  </si>
  <si>
    <t>ГБУЗ РТ "Тере-Хольская ЦКБ"</t>
  </si>
  <si>
    <t>ФАП с.Балыктыг</t>
  </si>
  <si>
    <t>ГБУЗ РТ «Дзун-Хемчикский ММЦ»</t>
  </si>
  <si>
    <t>ФАП с. Авыйган</t>
  </si>
  <si>
    <t>ФАП с. Чазылары</t>
  </si>
  <si>
    <t>ФАП Холь-Оожу (У-Шынаанский)</t>
  </si>
  <si>
    <t>до 100</t>
  </si>
  <si>
    <t>свыше 2000</t>
  </si>
  <si>
    <t>Приложение №53</t>
  </si>
  <si>
    <t>Коэффициент доступности 1,043 по Постановлению Правительства РФ от 30.09.2023 г. №1618</t>
  </si>
  <si>
    <t>ФАП с.Эрги-Барлык</t>
  </si>
  <si>
    <t xml:space="preserve">ФАП с. Ий </t>
  </si>
  <si>
    <t>ФАП с. Адыр-Кежиг (Азас)</t>
  </si>
  <si>
    <t>в том числе повышающий коэффициент (полномочия фельдшера и/или медицинской сестры)</t>
  </si>
  <si>
    <t>Коэффициент дифференциации по Постановлению Правительства РФ от 05.05.2012г. №462</t>
  </si>
  <si>
    <t>в том числе:</t>
  </si>
  <si>
    <r>
      <t>ФАП</t>
    </r>
    <r>
      <rPr>
        <sz val="10"/>
        <color theme="1"/>
        <rFont val="Times New Roman"/>
        <family val="1"/>
        <charset val="204"/>
      </rPr>
      <t xml:space="preserve"> с.Владимировка</t>
    </r>
    <r>
      <rPr>
        <sz val="10"/>
        <color rgb="FF000000"/>
        <rFont val="Times New Roman"/>
        <family val="1"/>
        <charset val="204"/>
      </rPr>
      <t xml:space="preserve"> (Арыг-Бажинский)</t>
    </r>
  </si>
  <si>
    <t>к Тарифному соглашению на 2026 год</t>
  </si>
  <si>
    <t>Размер финансового обеспечения фельдшерско-акушерских пунктов на 2026 год</t>
  </si>
  <si>
    <t>Размер финансового обеспечения по РФ на 2026 год (тыс. руб.)</t>
  </si>
  <si>
    <t>Всего размер финансового обеспечения по РТ на 2026 год (тыс. руб.)</t>
  </si>
  <si>
    <t>тариф с 1 квартал 2026 г</t>
  </si>
  <si>
    <t>тариф с 2 квартала 2026 г</t>
  </si>
  <si>
    <t>тариф с 3 квартала 2026 г</t>
  </si>
  <si>
    <t>тариф с 4 квартала 2026 г</t>
  </si>
  <si>
    <t>от 101 до 800</t>
  </si>
  <si>
    <t>от 801 до 1500</t>
  </si>
  <si>
    <t xml:space="preserve">Тариф на 11 месяцев 2026 г. для фапов с новыми вводами </t>
  </si>
  <si>
    <t>Тариф на 1 месяц 2026г. для фапов которые вводятся в декабре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</si>
</sst>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00"/>
    <numFmt numFmtId="166" formatCode="0.0"/>
    <numFmt numFmtId="167" formatCode="0.0000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165" fontId="5" fillId="0" borderId="1" xfId="0" applyNumberFormat="1" applyFont="1" applyBorder="1" applyAlignment="1">
      <alignment horizontal="center" vertical="center" wrapText="1"/>
    </xf>
    <xf numFmtId="0" fontId="1" fillId="4" borderId="0" xfId="0" applyFont="1" applyFill="1"/>
    <xf numFmtId="164" fontId="1" fillId="4" borderId="0" xfId="0" applyNumberFormat="1" applyFont="1" applyFill="1"/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165" fontId="5" fillId="5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/>
    <xf numFmtId="0" fontId="5" fillId="5" borderId="1" xfId="0" applyFont="1" applyFill="1" applyBorder="1" applyAlignment="1">
      <alignment horizontal="center" vertical="center" wrapText="1"/>
    </xf>
    <xf numFmtId="164" fontId="1" fillId="5" borderId="0" xfId="0" applyNumberFormat="1" applyFont="1" applyFill="1"/>
    <xf numFmtId="0" fontId="2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" fillId="6" borderId="0" xfId="0" applyFont="1" applyFill="1"/>
    <xf numFmtId="0" fontId="3" fillId="6" borderId="1" xfId="0" applyFont="1" applyFill="1" applyBorder="1" applyAlignment="1">
      <alignment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165" fontId="5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165" fontId="8" fillId="5" borderId="1" xfId="0" applyNumberFormat="1" applyFont="1" applyFill="1" applyBorder="1" applyAlignment="1">
      <alignment horizontal="center" vertical="center" wrapText="1"/>
    </xf>
    <xf numFmtId="0" fontId="9" fillId="5" borderId="0" xfId="0" applyFont="1" applyFill="1"/>
    <xf numFmtId="0" fontId="1" fillId="7" borderId="0" xfId="0" applyFont="1" applyFill="1"/>
    <xf numFmtId="0" fontId="1" fillId="8" borderId="0" xfId="0" applyFont="1" applyFill="1"/>
    <xf numFmtId="0" fontId="1" fillId="9" borderId="0" xfId="0" applyFont="1" applyFill="1"/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 wrapText="1"/>
    </xf>
    <xf numFmtId="4" fontId="3" fillId="6" borderId="1" xfId="0" applyNumberFormat="1" applyFont="1" applyFill="1" applyBorder="1" applyAlignment="1">
      <alignment horizontal="center" vertical="center" wrapText="1"/>
    </xf>
    <xf numFmtId="165" fontId="3" fillId="6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6" fontId="2" fillId="6" borderId="1" xfId="0" applyNumberFormat="1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166" fontId="5" fillId="5" borderId="1" xfId="0" applyNumberFormat="1" applyFont="1" applyFill="1" applyBorder="1" applyAlignment="1">
      <alignment horizontal="right"/>
    </xf>
    <xf numFmtId="3" fontId="1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166" fontId="5" fillId="5" borderId="1" xfId="0" applyNumberFormat="1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6" fontId="2" fillId="6" borderId="7" xfId="0" applyNumberFormat="1" applyFont="1" applyFill="1" applyBorder="1" applyAlignment="1">
      <alignment horizontal="right" vertical="center"/>
    </xf>
    <xf numFmtId="166" fontId="5" fillId="0" borderId="7" xfId="0" applyNumberFormat="1" applyFont="1" applyBorder="1" applyAlignment="1">
      <alignment horizontal="right"/>
    </xf>
    <xf numFmtId="166" fontId="5" fillId="5" borderId="7" xfId="0" applyNumberFormat="1" applyFont="1" applyFill="1" applyBorder="1" applyAlignment="1">
      <alignment horizontal="right"/>
    </xf>
    <xf numFmtId="166" fontId="3" fillId="0" borderId="7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/>
    </xf>
    <xf numFmtId="4" fontId="1" fillId="4" borderId="1" xfId="0" applyNumberFormat="1" applyFont="1" applyFill="1" applyBorder="1"/>
    <xf numFmtId="4" fontId="1" fillId="0" borderId="1" xfId="0" applyNumberFormat="1" applyFont="1" applyBorder="1" applyAlignment="1">
      <alignment horizontal="center"/>
    </xf>
    <xf numFmtId="2" fontId="1" fillId="0" borderId="0" xfId="0" applyNumberFormat="1" applyFont="1"/>
    <xf numFmtId="0" fontId="8" fillId="0" borderId="1" xfId="0" applyFont="1" applyBorder="1" applyAlignment="1">
      <alignment vertical="center" wrapText="1"/>
    </xf>
    <xf numFmtId="166" fontId="5" fillId="0" borderId="1" xfId="0" applyNumberFormat="1" applyFont="1" applyBorder="1" applyAlignment="1">
      <alignment horizontal="right" vertical="center" wrapText="1"/>
    </xf>
    <xf numFmtId="0" fontId="9" fillId="0" borderId="0" xfId="0" applyFont="1"/>
    <xf numFmtId="0" fontId="5" fillId="0" borderId="1" xfId="0" applyFont="1" applyBorder="1" applyAlignment="1">
      <alignment horizontal="center" vertical="center" wrapText="1"/>
    </xf>
    <xf numFmtId="166" fontId="2" fillId="6" borderId="5" xfId="0" applyNumberFormat="1" applyFont="1" applyFill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167" fontId="2" fillId="6" borderId="1" xfId="0" applyNumberFormat="1" applyFont="1" applyFill="1" applyBorder="1" applyAlignment="1">
      <alignment horizontal="center" vertical="center"/>
    </xf>
    <xf numFmtId="167" fontId="2" fillId="6" borderId="5" xfId="0" applyNumberFormat="1" applyFont="1" applyFill="1" applyBorder="1" applyAlignment="1">
      <alignment horizontal="center" vertical="center"/>
    </xf>
    <xf numFmtId="164" fontId="3" fillId="6" borderId="5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34"/>
  <sheetViews>
    <sheetView tabSelected="1" view="pageBreakPreview" zoomScale="98" zoomScaleNormal="98" zoomScaleSheetLayoutView="98" workbookViewId="0">
      <pane xSplit="5" ySplit="7" topLeftCell="F8" activePane="bottomRight" state="frozen"/>
      <selection pane="topRight" activeCell="F1" sqref="F1"/>
      <selection pane="bottomLeft" activeCell="A8" sqref="A8"/>
      <selection pane="bottomRight" activeCell="E3" sqref="E3:AG3"/>
    </sheetView>
  </sheetViews>
  <sheetFormatPr defaultRowHeight="12.75" x14ac:dyDescent="0.2"/>
  <cols>
    <col min="1" max="1" width="4.140625" style="1" customWidth="1"/>
    <col min="2" max="2" width="34.42578125" style="1" customWidth="1"/>
    <col min="3" max="3" width="7.28515625" style="1" hidden="1" customWidth="1"/>
    <col min="4" max="4" width="26.5703125" style="1" hidden="1" customWidth="1"/>
    <col min="5" max="5" width="8.42578125" style="1" customWidth="1"/>
    <col min="6" max="6" width="11.140625" style="1" customWidth="1"/>
    <col min="7" max="8" width="12.7109375" style="1" customWidth="1"/>
    <col min="9" max="9" width="13.5703125" style="1" hidden="1" customWidth="1"/>
    <col min="10" max="10" width="11.140625" style="1" hidden="1" customWidth="1"/>
    <col min="11" max="12" width="10.85546875" style="1" hidden="1" customWidth="1"/>
    <col min="13" max="13" width="8.85546875" style="1" customWidth="1"/>
    <col min="14" max="14" width="12" style="1" customWidth="1"/>
    <col min="15" max="15" width="10.7109375" style="1" customWidth="1"/>
    <col min="16" max="16" width="8.42578125" style="1" customWidth="1"/>
    <col min="17" max="17" width="11.42578125" style="1" customWidth="1"/>
    <col min="18" max="18" width="10.5703125" style="1" customWidth="1"/>
    <col min="19" max="19" width="10.28515625" style="1" customWidth="1"/>
    <col min="20" max="20" width="11.5703125" style="1" customWidth="1"/>
    <col min="21" max="21" width="11.140625" style="1" customWidth="1"/>
    <col min="22" max="22" width="10.140625" style="1" customWidth="1"/>
    <col min="23" max="23" width="11.85546875" style="1" customWidth="1"/>
    <col min="24" max="24" width="11" style="1" customWidth="1"/>
    <col min="25" max="25" width="12.42578125" style="1" customWidth="1"/>
    <col min="26" max="26" width="12.85546875" style="1" customWidth="1"/>
    <col min="27" max="27" width="11.140625" style="1" customWidth="1"/>
    <col min="28" max="28" width="11.28515625" style="17" customWidth="1"/>
    <col min="29" max="29" width="11.28515625" style="26" customWidth="1"/>
    <col min="30" max="30" width="11" style="17" customWidth="1"/>
    <col min="31" max="31" width="13.5703125" style="17" customWidth="1"/>
    <col min="32" max="32" width="12" style="1" hidden="1" customWidth="1"/>
    <col min="33" max="33" width="10.28515625" style="1" hidden="1" customWidth="1"/>
    <col min="34" max="16384" width="9.140625" style="1"/>
  </cols>
  <sheetData>
    <row r="1" spans="1:35" ht="15" customHeight="1" x14ac:dyDescent="0.2">
      <c r="AB1" s="107" t="s">
        <v>140</v>
      </c>
      <c r="AC1" s="107"/>
      <c r="AD1" s="107"/>
    </row>
    <row r="2" spans="1:35" ht="15" customHeight="1" x14ac:dyDescent="0.2">
      <c r="AB2" s="107" t="s">
        <v>149</v>
      </c>
      <c r="AC2" s="107"/>
      <c r="AD2" s="107"/>
    </row>
    <row r="3" spans="1:35" ht="14.25" x14ac:dyDescent="0.2">
      <c r="E3" s="112" t="s">
        <v>150</v>
      </c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</row>
    <row r="4" spans="1:35" ht="15.75" customHeight="1" x14ac:dyDescent="0.2">
      <c r="AB4" s="1"/>
      <c r="AC4" s="1"/>
      <c r="AD4" s="1"/>
      <c r="AE4" s="1"/>
    </row>
    <row r="5" spans="1:35" ht="25.5" customHeight="1" x14ac:dyDescent="0.2">
      <c r="A5" s="95"/>
      <c r="B5" s="96" t="s">
        <v>0</v>
      </c>
      <c r="C5" s="96"/>
      <c r="D5" s="96" t="s">
        <v>1</v>
      </c>
      <c r="E5" s="96" t="s">
        <v>2</v>
      </c>
      <c r="F5" s="106" t="s">
        <v>151</v>
      </c>
      <c r="G5" s="106" t="s">
        <v>141</v>
      </c>
      <c r="H5" s="106" t="s">
        <v>146</v>
      </c>
      <c r="I5" s="96" t="s">
        <v>106</v>
      </c>
      <c r="J5" s="96" t="s">
        <v>3</v>
      </c>
      <c r="K5" s="96"/>
      <c r="L5" s="96"/>
      <c r="M5" s="103" t="s">
        <v>4</v>
      </c>
      <c r="N5" s="104"/>
      <c r="O5" s="104"/>
      <c r="P5" s="104"/>
      <c r="Q5" s="104"/>
      <c r="R5" s="104"/>
      <c r="S5" s="104"/>
      <c r="T5" s="104"/>
      <c r="U5" s="104"/>
      <c r="V5" s="104"/>
      <c r="W5" s="104"/>
      <c r="X5" s="105"/>
      <c r="Y5" s="113" t="s">
        <v>5</v>
      </c>
      <c r="Z5" s="93" t="s">
        <v>152</v>
      </c>
      <c r="AA5" s="103" t="s">
        <v>147</v>
      </c>
      <c r="AB5" s="104"/>
      <c r="AC5" s="104"/>
      <c r="AD5" s="105"/>
      <c r="AE5" s="94" t="s">
        <v>152</v>
      </c>
      <c r="AF5" s="111" t="s">
        <v>159</v>
      </c>
      <c r="AG5" s="111" t="s">
        <v>160</v>
      </c>
    </row>
    <row r="6" spans="1:35" ht="15.75" customHeight="1" x14ac:dyDescent="0.2">
      <c r="A6" s="95"/>
      <c r="B6" s="96"/>
      <c r="C6" s="96"/>
      <c r="D6" s="96"/>
      <c r="E6" s="96"/>
      <c r="F6" s="106"/>
      <c r="G6" s="106"/>
      <c r="H6" s="106"/>
      <c r="I6" s="96"/>
      <c r="J6" s="65"/>
      <c r="K6" s="65"/>
      <c r="L6" s="65"/>
      <c r="M6" s="97" t="s">
        <v>126</v>
      </c>
      <c r="N6" s="98"/>
      <c r="O6" s="99"/>
      <c r="P6" s="100" t="s">
        <v>127</v>
      </c>
      <c r="Q6" s="101"/>
      <c r="R6" s="102"/>
      <c r="S6" s="100" t="s">
        <v>129</v>
      </c>
      <c r="T6" s="101"/>
      <c r="U6" s="102"/>
      <c r="V6" s="106" t="s">
        <v>130</v>
      </c>
      <c r="W6" s="106"/>
      <c r="X6" s="106"/>
      <c r="Y6" s="114"/>
      <c r="Z6" s="93"/>
      <c r="AA6" s="108"/>
      <c r="AB6" s="109"/>
      <c r="AC6" s="109"/>
      <c r="AD6" s="110"/>
      <c r="AE6" s="94"/>
      <c r="AF6" s="111"/>
      <c r="AG6" s="111"/>
    </row>
    <row r="7" spans="1:35" ht="116.25" customHeight="1" x14ac:dyDescent="0.2">
      <c r="A7" s="95"/>
      <c r="B7" s="96"/>
      <c r="C7" s="96"/>
      <c r="D7" s="96"/>
      <c r="E7" s="96"/>
      <c r="F7" s="106"/>
      <c r="G7" s="106"/>
      <c r="H7" s="106"/>
      <c r="I7" s="96"/>
      <c r="J7" s="65" t="s">
        <v>6</v>
      </c>
      <c r="K7" s="65" t="s">
        <v>7</v>
      </c>
      <c r="L7" s="65" t="s">
        <v>8</v>
      </c>
      <c r="M7" s="53" t="s">
        <v>124</v>
      </c>
      <c r="N7" s="52" t="s">
        <v>125</v>
      </c>
      <c r="O7" s="52" t="s">
        <v>145</v>
      </c>
      <c r="P7" s="52" t="s">
        <v>128</v>
      </c>
      <c r="Q7" s="52" t="s">
        <v>125</v>
      </c>
      <c r="R7" s="52" t="s">
        <v>145</v>
      </c>
      <c r="S7" s="52" t="s">
        <v>128</v>
      </c>
      <c r="T7" s="52" t="s">
        <v>125</v>
      </c>
      <c r="U7" s="52" t="s">
        <v>145</v>
      </c>
      <c r="V7" s="52" t="s">
        <v>128</v>
      </c>
      <c r="W7" s="52" t="s">
        <v>125</v>
      </c>
      <c r="X7" s="52" t="s">
        <v>145</v>
      </c>
      <c r="Y7" s="115"/>
      <c r="Z7" s="93"/>
      <c r="AA7" s="65" t="s">
        <v>153</v>
      </c>
      <c r="AB7" s="65" t="s">
        <v>154</v>
      </c>
      <c r="AC7" s="65" t="s">
        <v>155</v>
      </c>
      <c r="AD7" s="65" t="s">
        <v>156</v>
      </c>
      <c r="AE7" s="94"/>
      <c r="AF7" s="111"/>
      <c r="AG7" s="111"/>
    </row>
    <row r="8" spans="1:35" s="32" customFormat="1" ht="15.75" customHeight="1" x14ac:dyDescent="0.2">
      <c r="A8" s="29">
        <v>1</v>
      </c>
      <c r="B8" s="30" t="s">
        <v>9</v>
      </c>
      <c r="C8" s="30"/>
      <c r="D8" s="30"/>
      <c r="E8" s="29">
        <f>SUBTOTAL(9,E9)</f>
        <v>690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0"/>
      <c r="Z8" s="58">
        <f>SUBTOTAL(9,Z9)</f>
        <v>2470.4980700400001</v>
      </c>
      <c r="AA8" s="58">
        <f>SUBTOTAL(9,AA9)</f>
        <v>617.62451751000003</v>
      </c>
      <c r="AB8" s="58">
        <f t="shared" ref="AB8:AD8" si="0">SUBTOTAL(9,AB9)</f>
        <v>617.62451751000003</v>
      </c>
      <c r="AC8" s="58">
        <f t="shared" si="0"/>
        <v>617.62451751000003</v>
      </c>
      <c r="AD8" s="86">
        <f t="shared" si="0"/>
        <v>617.62451751000003</v>
      </c>
      <c r="AE8" s="78">
        <f>SUBTOTAL(9,AE9)</f>
        <v>2470.4980700400001</v>
      </c>
      <c r="AF8" s="73">
        <f t="shared" ref="AF8:AG8" si="1">SUBTOTAL(9,AF9)</f>
        <v>0</v>
      </c>
      <c r="AG8" s="60">
        <f t="shared" si="1"/>
        <v>0</v>
      </c>
    </row>
    <row r="9" spans="1:35" ht="15.75" customHeight="1" x14ac:dyDescent="0.2">
      <c r="A9" s="2">
        <v>1</v>
      </c>
      <c r="B9" s="3" t="s">
        <v>113</v>
      </c>
      <c r="C9" s="3">
        <v>1</v>
      </c>
      <c r="D9" s="3" t="s">
        <v>10</v>
      </c>
      <c r="E9" s="57">
        <v>690</v>
      </c>
      <c r="F9" s="4">
        <f>F123</f>
        <v>1533.7</v>
      </c>
      <c r="G9" s="4">
        <f>G122</f>
        <v>1.0429999999999999</v>
      </c>
      <c r="H9" s="4">
        <v>1.716</v>
      </c>
      <c r="I9" s="4">
        <f>G9*H9</f>
        <v>1.7897879999999999</v>
      </c>
      <c r="J9" s="5">
        <v>2.5</v>
      </c>
      <c r="K9" s="6">
        <v>1.5</v>
      </c>
      <c r="L9" s="7">
        <f>J9-K9</f>
        <v>1</v>
      </c>
      <c r="M9" s="7" t="s">
        <v>11</v>
      </c>
      <c r="N9" s="16">
        <v>0.9</v>
      </c>
      <c r="O9" s="16">
        <v>0.35</v>
      </c>
      <c r="P9" s="16" t="s">
        <v>11</v>
      </c>
      <c r="Q9" s="16">
        <v>0.9</v>
      </c>
      <c r="R9" s="16">
        <v>0.35</v>
      </c>
      <c r="S9" s="16" t="s">
        <v>11</v>
      </c>
      <c r="T9" s="16">
        <v>0.9</v>
      </c>
      <c r="U9" s="16">
        <v>0.35</v>
      </c>
      <c r="V9" s="16" t="s">
        <v>11</v>
      </c>
      <c r="W9" s="16">
        <v>0.9</v>
      </c>
      <c r="X9" s="16">
        <v>0.35</v>
      </c>
      <c r="Y9" s="5">
        <v>1</v>
      </c>
      <c r="Z9" s="6">
        <f>AA9+AB9+AC9+AD9</f>
        <v>2470.4980700400001</v>
      </c>
      <c r="AA9" s="6">
        <f>(F9*I9*N9*Y9)/12*3</f>
        <v>617.62451751000003</v>
      </c>
      <c r="AB9" s="6">
        <f>(F9*I9*Q9*Y9)/12*3</f>
        <v>617.62451751000003</v>
      </c>
      <c r="AC9" s="6">
        <f>(F9*I9*T9*Y9)/12*3</f>
        <v>617.62451751000003</v>
      </c>
      <c r="AD9" s="87">
        <f>(F9*I9*W9*Y9)/12*3</f>
        <v>617.62451751000003</v>
      </c>
      <c r="AE9" s="68">
        <f>Z9</f>
        <v>2470.4980700400001</v>
      </c>
      <c r="AF9" s="74"/>
      <c r="AG9" s="62"/>
      <c r="AH9" s="32"/>
      <c r="AI9" s="32"/>
    </row>
    <row r="10" spans="1:35" s="32" customFormat="1" ht="16.5" customHeight="1" x14ac:dyDescent="0.2">
      <c r="A10" s="29">
        <v>2</v>
      </c>
      <c r="B10" s="33" t="s">
        <v>12</v>
      </c>
      <c r="C10" s="33"/>
      <c r="D10" s="33"/>
      <c r="E10" s="29">
        <f>SUBTOTAL(9,E11:E18)</f>
        <v>7271</v>
      </c>
      <c r="F10" s="31"/>
      <c r="G10" s="31"/>
      <c r="H10" s="31"/>
      <c r="I10" s="31"/>
      <c r="J10" s="34"/>
      <c r="K10" s="31"/>
      <c r="L10" s="31"/>
      <c r="M10" s="31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6"/>
      <c r="Z10" s="58">
        <f t="shared" ref="Z10:AD10" si="2">SUBTOTAL(9,Z11:Z18)</f>
        <v>32117.172927840002</v>
      </c>
      <c r="AA10" s="58">
        <f>SUBTOTAL(9,AA11:AA18)</f>
        <v>8029.2932319600004</v>
      </c>
      <c r="AB10" s="58">
        <f t="shared" si="2"/>
        <v>8029.2932319600004</v>
      </c>
      <c r="AC10" s="58">
        <f t="shared" si="2"/>
        <v>8029.2932319600004</v>
      </c>
      <c r="AD10" s="86">
        <f t="shared" si="2"/>
        <v>8029.2932319600004</v>
      </c>
      <c r="AE10" s="78">
        <f>SUBTOTAL(9,AE11:AE18)</f>
        <v>32117.172927840002</v>
      </c>
      <c r="AF10" s="73">
        <f>SUBTOTAL(9,AF11:AF18)</f>
        <v>0</v>
      </c>
      <c r="AG10" s="60">
        <f>SUBTOTAL(9,AG11:AG18)</f>
        <v>0</v>
      </c>
    </row>
    <row r="11" spans="1:35" ht="15.75" customHeight="1" x14ac:dyDescent="0.2">
      <c r="A11" s="19">
        <v>1</v>
      </c>
      <c r="B11" s="9" t="s">
        <v>13</v>
      </c>
      <c r="C11" s="9">
        <v>2</v>
      </c>
      <c r="D11" s="9" t="s">
        <v>14</v>
      </c>
      <c r="E11" s="2">
        <v>951</v>
      </c>
      <c r="F11" s="4">
        <f>F124</f>
        <v>3067.5</v>
      </c>
      <c r="G11" s="21">
        <f>G9</f>
        <v>1.0429999999999999</v>
      </c>
      <c r="H11" s="21">
        <f>H9</f>
        <v>1.716</v>
      </c>
      <c r="I11" s="21">
        <f>I9</f>
        <v>1.7897879999999999</v>
      </c>
      <c r="J11" s="22">
        <v>6</v>
      </c>
      <c r="K11" s="23">
        <v>3</v>
      </c>
      <c r="L11" s="24">
        <f t="shared" ref="L11:L17" si="3">J11-K11</f>
        <v>3</v>
      </c>
      <c r="M11" s="24" t="s">
        <v>105</v>
      </c>
      <c r="N11" s="25">
        <v>1</v>
      </c>
      <c r="O11" s="25">
        <v>0.4</v>
      </c>
      <c r="P11" s="25" t="s">
        <v>105</v>
      </c>
      <c r="Q11" s="25">
        <v>1</v>
      </c>
      <c r="R11" s="25">
        <v>0.4</v>
      </c>
      <c r="S11" s="25" t="s">
        <v>105</v>
      </c>
      <c r="T11" s="25">
        <v>1</v>
      </c>
      <c r="U11" s="25">
        <v>0.4</v>
      </c>
      <c r="V11" s="25" t="s">
        <v>105</v>
      </c>
      <c r="W11" s="25">
        <v>1</v>
      </c>
      <c r="X11" s="25">
        <v>0.4</v>
      </c>
      <c r="Y11" s="22">
        <v>1</v>
      </c>
      <c r="Z11" s="23">
        <f>AA11+AB11+AC11+AD11</f>
        <v>5490.1746899999998</v>
      </c>
      <c r="AA11" s="6">
        <f t="shared" ref="AA11:AA18" si="4">(F11*I11*N11*Y11)/12*3</f>
        <v>1372.5436725</v>
      </c>
      <c r="AB11" s="6">
        <f t="shared" ref="AB11:AB18" si="5">(F11*I11*Q11*Y11)/12*3</f>
        <v>1372.5436725</v>
      </c>
      <c r="AC11" s="6">
        <f t="shared" ref="AC11:AC18" si="6">(F11*I11*T11*Y11)/12*3</f>
        <v>1372.5436725</v>
      </c>
      <c r="AD11" s="87">
        <f t="shared" ref="AD11:AD18" si="7">(F11*I11*W11*Y11)/12*3</f>
        <v>1372.5436725</v>
      </c>
      <c r="AE11" s="68">
        <f>Z11</f>
        <v>5490.1746899999998</v>
      </c>
      <c r="AF11" s="74"/>
      <c r="AG11" s="62"/>
    </row>
    <row r="12" spans="1:35" s="26" customFormat="1" ht="15.75" customHeight="1" x14ac:dyDescent="0.2">
      <c r="A12" s="19">
        <v>2</v>
      </c>
      <c r="B12" s="9" t="s">
        <v>15</v>
      </c>
      <c r="C12" s="9">
        <v>1</v>
      </c>
      <c r="D12" s="9" t="s">
        <v>14</v>
      </c>
      <c r="E12" s="2">
        <v>555</v>
      </c>
      <c r="F12" s="4">
        <f>F123</f>
        <v>1533.7</v>
      </c>
      <c r="G12" s="21">
        <f>G9</f>
        <v>1.0429999999999999</v>
      </c>
      <c r="H12" s="21">
        <f>H9</f>
        <v>1.716</v>
      </c>
      <c r="I12" s="21">
        <f>I9</f>
        <v>1.7897879999999999</v>
      </c>
      <c r="J12" s="22">
        <v>5</v>
      </c>
      <c r="K12" s="23">
        <v>1.5</v>
      </c>
      <c r="L12" s="24">
        <f t="shared" si="3"/>
        <v>3.5</v>
      </c>
      <c r="M12" s="24" t="s">
        <v>105</v>
      </c>
      <c r="N12" s="25">
        <v>1</v>
      </c>
      <c r="O12" s="25">
        <v>0.4</v>
      </c>
      <c r="P12" s="25" t="s">
        <v>105</v>
      </c>
      <c r="Q12" s="25">
        <v>1</v>
      </c>
      <c r="R12" s="25">
        <v>0.4</v>
      </c>
      <c r="S12" s="25" t="s">
        <v>105</v>
      </c>
      <c r="T12" s="25">
        <v>1</v>
      </c>
      <c r="U12" s="25">
        <v>0.4</v>
      </c>
      <c r="V12" s="25" t="s">
        <v>105</v>
      </c>
      <c r="W12" s="25">
        <v>1</v>
      </c>
      <c r="X12" s="25">
        <v>0.4</v>
      </c>
      <c r="Y12" s="22">
        <v>1</v>
      </c>
      <c r="Z12" s="6">
        <f>AA12+AB12+AC12+AD12</f>
        <v>2744.9978556000001</v>
      </c>
      <c r="AA12" s="6">
        <f t="shared" si="4"/>
        <v>686.24946390000002</v>
      </c>
      <c r="AB12" s="6">
        <f t="shared" si="5"/>
        <v>686.24946390000002</v>
      </c>
      <c r="AC12" s="6">
        <f t="shared" si="6"/>
        <v>686.24946390000002</v>
      </c>
      <c r="AD12" s="87">
        <f t="shared" si="7"/>
        <v>686.24946390000002</v>
      </c>
      <c r="AE12" s="68">
        <f>Z12</f>
        <v>2744.9978556000001</v>
      </c>
      <c r="AF12" s="74"/>
      <c r="AG12" s="62"/>
      <c r="AH12" s="32"/>
      <c r="AI12" s="32"/>
    </row>
    <row r="13" spans="1:35" s="26" customFormat="1" ht="15.75" customHeight="1" x14ac:dyDescent="0.2">
      <c r="A13" s="19">
        <v>3</v>
      </c>
      <c r="B13" s="9" t="s">
        <v>16</v>
      </c>
      <c r="C13" s="9">
        <v>2</v>
      </c>
      <c r="D13" s="9" t="s">
        <v>14</v>
      </c>
      <c r="E13" s="2">
        <v>1435</v>
      </c>
      <c r="F13" s="4">
        <f>F124</f>
        <v>3067.5</v>
      </c>
      <c r="G13" s="21">
        <f>G9</f>
        <v>1.0429999999999999</v>
      </c>
      <c r="H13" s="21">
        <f>H9</f>
        <v>1.716</v>
      </c>
      <c r="I13" s="21">
        <f>I9</f>
        <v>1.7897879999999999</v>
      </c>
      <c r="J13" s="22">
        <v>6</v>
      </c>
      <c r="K13" s="23">
        <v>3</v>
      </c>
      <c r="L13" s="24">
        <f t="shared" si="3"/>
        <v>3</v>
      </c>
      <c r="M13" s="24" t="s">
        <v>105</v>
      </c>
      <c r="N13" s="25">
        <f>N12</f>
        <v>1</v>
      </c>
      <c r="O13" s="25">
        <v>0.4</v>
      </c>
      <c r="P13" s="25" t="s">
        <v>105</v>
      </c>
      <c r="Q13" s="25">
        <v>1</v>
      </c>
      <c r="R13" s="25">
        <v>0.4</v>
      </c>
      <c r="S13" s="25" t="s">
        <v>105</v>
      </c>
      <c r="T13" s="25">
        <v>1</v>
      </c>
      <c r="U13" s="25">
        <v>0.4</v>
      </c>
      <c r="V13" s="25" t="s">
        <v>105</v>
      </c>
      <c r="W13" s="25">
        <v>1</v>
      </c>
      <c r="X13" s="25">
        <v>0.4</v>
      </c>
      <c r="Y13" s="22">
        <v>1</v>
      </c>
      <c r="Z13" s="6">
        <f t="shared" ref="Z13:Z76" si="8">AA13+AB13+AC13+AD13</f>
        <v>5490.1746899999998</v>
      </c>
      <c r="AA13" s="6">
        <f t="shared" si="4"/>
        <v>1372.5436725</v>
      </c>
      <c r="AB13" s="6">
        <f t="shared" si="5"/>
        <v>1372.5436725</v>
      </c>
      <c r="AC13" s="6">
        <f t="shared" si="6"/>
        <v>1372.5436725</v>
      </c>
      <c r="AD13" s="87">
        <f t="shared" si="7"/>
        <v>1372.5436725</v>
      </c>
      <c r="AE13" s="68">
        <f t="shared" ref="AE13:AE16" si="9">Z13</f>
        <v>5490.1746899999998</v>
      </c>
      <c r="AF13" s="74"/>
      <c r="AG13" s="62"/>
      <c r="AH13" s="32"/>
      <c r="AI13" s="32"/>
    </row>
    <row r="14" spans="1:35" s="48" customFormat="1" ht="15.75" customHeight="1" x14ac:dyDescent="0.2">
      <c r="A14" s="41">
        <v>4</v>
      </c>
      <c r="B14" s="82" t="s">
        <v>17</v>
      </c>
      <c r="C14" s="82">
        <v>1</v>
      </c>
      <c r="D14" s="82" t="s">
        <v>14</v>
      </c>
      <c r="E14" s="57">
        <v>584</v>
      </c>
      <c r="F14" s="67">
        <f>F123</f>
        <v>1533.7</v>
      </c>
      <c r="G14" s="43">
        <f>G9</f>
        <v>1.0429999999999999</v>
      </c>
      <c r="H14" s="43">
        <f>H9</f>
        <v>1.716</v>
      </c>
      <c r="I14" s="43">
        <f>I9</f>
        <v>1.7897879999999999</v>
      </c>
      <c r="J14" s="44">
        <v>5</v>
      </c>
      <c r="K14" s="45">
        <v>1.5</v>
      </c>
      <c r="L14" s="46">
        <f t="shared" si="3"/>
        <v>3.5</v>
      </c>
      <c r="M14" s="46" t="s">
        <v>105</v>
      </c>
      <c r="N14" s="47">
        <v>1</v>
      </c>
      <c r="O14" s="47">
        <v>0.4</v>
      </c>
      <c r="P14" s="47" t="s">
        <v>105</v>
      </c>
      <c r="Q14" s="47">
        <v>1</v>
      </c>
      <c r="R14" s="47">
        <v>0.4</v>
      </c>
      <c r="S14" s="47" t="s">
        <v>105</v>
      </c>
      <c r="T14" s="47">
        <v>1</v>
      </c>
      <c r="U14" s="47">
        <v>0.4</v>
      </c>
      <c r="V14" s="47" t="s">
        <v>105</v>
      </c>
      <c r="W14" s="47">
        <v>1</v>
      </c>
      <c r="X14" s="25">
        <v>0.4</v>
      </c>
      <c r="Y14" s="44">
        <v>1</v>
      </c>
      <c r="Z14" s="6">
        <f t="shared" si="8"/>
        <v>2744.9978556000001</v>
      </c>
      <c r="AA14" s="6">
        <f t="shared" si="4"/>
        <v>686.24946390000002</v>
      </c>
      <c r="AB14" s="6">
        <f t="shared" si="5"/>
        <v>686.24946390000002</v>
      </c>
      <c r="AC14" s="6">
        <f t="shared" si="6"/>
        <v>686.24946390000002</v>
      </c>
      <c r="AD14" s="87">
        <f t="shared" si="7"/>
        <v>686.24946390000002</v>
      </c>
      <c r="AE14" s="68">
        <f t="shared" si="9"/>
        <v>2744.9978556000001</v>
      </c>
      <c r="AF14" s="74"/>
      <c r="AG14" s="62"/>
      <c r="AH14" s="32"/>
      <c r="AI14" s="32"/>
    </row>
    <row r="15" spans="1:35" s="48" customFormat="1" ht="15.75" customHeight="1" x14ac:dyDescent="0.2">
      <c r="A15" s="41">
        <v>5</v>
      </c>
      <c r="B15" s="82" t="s">
        <v>114</v>
      </c>
      <c r="C15" s="82">
        <v>1</v>
      </c>
      <c r="D15" s="82" t="s">
        <v>14</v>
      </c>
      <c r="E15" s="57">
        <v>745</v>
      </c>
      <c r="F15" s="67">
        <f>F123</f>
        <v>1533.7</v>
      </c>
      <c r="G15" s="43">
        <f>G9</f>
        <v>1.0429999999999999</v>
      </c>
      <c r="H15" s="43">
        <f>H9</f>
        <v>1.716</v>
      </c>
      <c r="I15" s="43">
        <f>I9</f>
        <v>1.7897879999999999</v>
      </c>
      <c r="J15" s="44">
        <v>5</v>
      </c>
      <c r="K15" s="45">
        <v>1.5</v>
      </c>
      <c r="L15" s="46">
        <f t="shared" si="3"/>
        <v>3.5</v>
      </c>
      <c r="M15" s="46" t="s">
        <v>11</v>
      </c>
      <c r="N15" s="47">
        <f t="shared" ref="N15:N17" si="10">$N$9</f>
        <v>0.9</v>
      </c>
      <c r="O15" s="47">
        <v>0.35</v>
      </c>
      <c r="P15" s="47" t="s">
        <v>11</v>
      </c>
      <c r="Q15" s="47">
        <v>0.9</v>
      </c>
      <c r="R15" s="47">
        <v>0.35</v>
      </c>
      <c r="S15" s="47" t="s">
        <v>11</v>
      </c>
      <c r="T15" s="47">
        <v>0.9</v>
      </c>
      <c r="U15" s="47">
        <v>0.35</v>
      </c>
      <c r="V15" s="47" t="s">
        <v>11</v>
      </c>
      <c r="W15" s="47">
        <v>0.9</v>
      </c>
      <c r="X15" s="47">
        <v>0.35</v>
      </c>
      <c r="Y15" s="44">
        <v>1</v>
      </c>
      <c r="Z15" s="6">
        <f t="shared" si="8"/>
        <v>2470.4980700400001</v>
      </c>
      <c r="AA15" s="6">
        <f t="shared" si="4"/>
        <v>617.62451751000003</v>
      </c>
      <c r="AB15" s="6">
        <f t="shared" si="5"/>
        <v>617.62451751000003</v>
      </c>
      <c r="AC15" s="6">
        <f t="shared" si="6"/>
        <v>617.62451751000003</v>
      </c>
      <c r="AD15" s="87">
        <f t="shared" si="7"/>
        <v>617.62451751000003</v>
      </c>
      <c r="AE15" s="68">
        <f t="shared" si="9"/>
        <v>2470.4980700400001</v>
      </c>
      <c r="AF15" s="74"/>
      <c r="AG15" s="62"/>
      <c r="AH15" s="32"/>
      <c r="AI15" s="32"/>
    </row>
    <row r="16" spans="1:35" s="48" customFormat="1" ht="15.75" customHeight="1" x14ac:dyDescent="0.2">
      <c r="A16" s="41">
        <v>6</v>
      </c>
      <c r="B16" s="82" t="s">
        <v>18</v>
      </c>
      <c r="C16" s="82">
        <v>1</v>
      </c>
      <c r="D16" s="82" t="s">
        <v>14</v>
      </c>
      <c r="E16" s="57">
        <v>429</v>
      </c>
      <c r="F16" s="67">
        <f>F123</f>
        <v>1533.7</v>
      </c>
      <c r="G16" s="43">
        <f>G9</f>
        <v>1.0429999999999999</v>
      </c>
      <c r="H16" s="43">
        <f>H9</f>
        <v>1.716</v>
      </c>
      <c r="I16" s="43">
        <f>I9</f>
        <v>1.7897879999999999</v>
      </c>
      <c r="J16" s="44">
        <v>5</v>
      </c>
      <c r="K16" s="45">
        <v>1.5</v>
      </c>
      <c r="L16" s="46">
        <f t="shared" si="3"/>
        <v>3.5</v>
      </c>
      <c r="M16" s="46" t="s">
        <v>105</v>
      </c>
      <c r="N16" s="47">
        <v>1</v>
      </c>
      <c r="O16" s="47">
        <v>0.4</v>
      </c>
      <c r="P16" s="47" t="s">
        <v>105</v>
      </c>
      <c r="Q16" s="47">
        <v>1</v>
      </c>
      <c r="R16" s="47">
        <v>0.4</v>
      </c>
      <c r="S16" s="47" t="s">
        <v>105</v>
      </c>
      <c r="T16" s="47">
        <v>1</v>
      </c>
      <c r="U16" s="47">
        <v>0.4</v>
      </c>
      <c r="V16" s="47" t="s">
        <v>105</v>
      </c>
      <c r="W16" s="47">
        <v>1</v>
      </c>
      <c r="X16" s="47">
        <v>0.4</v>
      </c>
      <c r="Y16" s="44">
        <v>1</v>
      </c>
      <c r="Z16" s="6">
        <f t="shared" si="8"/>
        <v>2744.9978556000001</v>
      </c>
      <c r="AA16" s="6">
        <f t="shared" si="4"/>
        <v>686.24946390000002</v>
      </c>
      <c r="AB16" s="6">
        <f t="shared" si="5"/>
        <v>686.24946390000002</v>
      </c>
      <c r="AC16" s="6">
        <f t="shared" si="6"/>
        <v>686.24946390000002</v>
      </c>
      <c r="AD16" s="87">
        <f t="shared" si="7"/>
        <v>686.24946390000002</v>
      </c>
      <c r="AE16" s="68">
        <f t="shared" si="9"/>
        <v>2744.9978556000001</v>
      </c>
      <c r="AF16" s="74"/>
      <c r="AG16" s="62"/>
      <c r="AH16" s="32"/>
      <c r="AI16" s="32"/>
    </row>
    <row r="17" spans="1:35" ht="15.75" customHeight="1" x14ac:dyDescent="0.2">
      <c r="A17" s="2">
        <v>7</v>
      </c>
      <c r="B17" s="9" t="s">
        <v>19</v>
      </c>
      <c r="C17" s="9">
        <v>2</v>
      </c>
      <c r="D17" s="9" t="s">
        <v>14</v>
      </c>
      <c r="E17" s="2">
        <v>1120</v>
      </c>
      <c r="F17" s="4">
        <f>F124</f>
        <v>3067.5</v>
      </c>
      <c r="G17" s="4">
        <f>G9</f>
        <v>1.0429999999999999</v>
      </c>
      <c r="H17" s="4">
        <f>H9</f>
        <v>1.716</v>
      </c>
      <c r="I17" s="4">
        <f>I9</f>
        <v>1.7897879999999999</v>
      </c>
      <c r="J17" s="5">
        <v>7</v>
      </c>
      <c r="K17" s="6">
        <v>3</v>
      </c>
      <c r="L17" s="7">
        <f t="shared" si="3"/>
        <v>4</v>
      </c>
      <c r="M17" s="7" t="s">
        <v>11</v>
      </c>
      <c r="N17" s="16">
        <f t="shared" si="10"/>
        <v>0.9</v>
      </c>
      <c r="O17" s="16">
        <v>0.35</v>
      </c>
      <c r="P17" s="16" t="s">
        <v>11</v>
      </c>
      <c r="Q17" s="16">
        <v>0.9</v>
      </c>
      <c r="R17" s="16">
        <v>0.35</v>
      </c>
      <c r="S17" s="16" t="s">
        <v>11</v>
      </c>
      <c r="T17" s="16">
        <v>0.9</v>
      </c>
      <c r="U17" s="16">
        <v>0.35</v>
      </c>
      <c r="V17" s="16" t="s">
        <v>11</v>
      </c>
      <c r="W17" s="16">
        <v>0.9</v>
      </c>
      <c r="X17" s="16">
        <v>0.35</v>
      </c>
      <c r="Y17" s="5">
        <v>1</v>
      </c>
      <c r="Z17" s="6">
        <f>AA17+AB17+AC17+AD17</f>
        <v>4941.1572210000004</v>
      </c>
      <c r="AA17" s="6">
        <f t="shared" si="4"/>
        <v>1235.2893052500001</v>
      </c>
      <c r="AB17" s="6">
        <f t="shared" si="5"/>
        <v>1235.2893052500001</v>
      </c>
      <c r="AC17" s="6">
        <f t="shared" si="6"/>
        <v>1235.2893052500001</v>
      </c>
      <c r="AD17" s="87">
        <f t="shared" si="7"/>
        <v>1235.2893052500001</v>
      </c>
      <c r="AE17" s="68">
        <f>Z17</f>
        <v>4941.1572210000004</v>
      </c>
      <c r="AF17" s="74"/>
      <c r="AG17" s="62"/>
      <c r="AH17" s="32"/>
      <c r="AI17" s="32"/>
    </row>
    <row r="18" spans="1:35" ht="15.75" customHeight="1" x14ac:dyDescent="0.2">
      <c r="A18" s="19">
        <v>8</v>
      </c>
      <c r="B18" s="82" t="s">
        <v>142</v>
      </c>
      <c r="C18" s="9">
        <v>2</v>
      </c>
      <c r="D18" s="9"/>
      <c r="E18" s="2">
        <v>1452</v>
      </c>
      <c r="F18" s="4">
        <f>F124</f>
        <v>3067.5</v>
      </c>
      <c r="G18" s="21">
        <f>G9</f>
        <v>1.0429999999999999</v>
      </c>
      <c r="H18" s="21">
        <f>H9</f>
        <v>1.716</v>
      </c>
      <c r="I18" s="21">
        <f>I9</f>
        <v>1.7897879999999999</v>
      </c>
      <c r="J18" s="22"/>
      <c r="K18" s="23"/>
      <c r="L18" s="24"/>
      <c r="M18" s="24" t="s">
        <v>105</v>
      </c>
      <c r="N18" s="25">
        <v>1</v>
      </c>
      <c r="O18" s="25">
        <v>0.4</v>
      </c>
      <c r="P18" s="25" t="s">
        <v>105</v>
      </c>
      <c r="Q18" s="25">
        <v>1</v>
      </c>
      <c r="R18" s="25">
        <v>0.4</v>
      </c>
      <c r="S18" s="25" t="s">
        <v>11</v>
      </c>
      <c r="T18" s="25">
        <v>1</v>
      </c>
      <c r="U18" s="25">
        <v>0.4</v>
      </c>
      <c r="V18" s="25" t="s">
        <v>105</v>
      </c>
      <c r="W18" s="25">
        <v>1</v>
      </c>
      <c r="X18" s="25">
        <v>0.4</v>
      </c>
      <c r="Y18" s="22">
        <v>1</v>
      </c>
      <c r="Z18" s="23">
        <f>AA18+AB18+AC18+AD18</f>
        <v>5490.1746899999998</v>
      </c>
      <c r="AA18" s="6">
        <f t="shared" si="4"/>
        <v>1372.5436725</v>
      </c>
      <c r="AB18" s="6">
        <f t="shared" si="5"/>
        <v>1372.5436725</v>
      </c>
      <c r="AC18" s="6">
        <f t="shared" si="6"/>
        <v>1372.5436725</v>
      </c>
      <c r="AD18" s="87">
        <f t="shared" si="7"/>
        <v>1372.5436725</v>
      </c>
      <c r="AE18" s="68">
        <f>Z18</f>
        <v>5490.1746899999998</v>
      </c>
      <c r="AF18" s="74"/>
      <c r="AG18" s="62"/>
    </row>
    <row r="19" spans="1:35" s="32" customFormat="1" ht="15.75" customHeight="1" x14ac:dyDescent="0.2">
      <c r="A19" s="29">
        <v>3</v>
      </c>
      <c r="B19" s="33" t="s">
        <v>134</v>
      </c>
      <c r="C19" s="33"/>
      <c r="D19" s="33"/>
      <c r="E19" s="29">
        <f>SUBTOTAL(9,E20:E29)</f>
        <v>7973</v>
      </c>
      <c r="F19" s="31"/>
      <c r="G19" s="31"/>
      <c r="H19" s="31"/>
      <c r="I19" s="31"/>
      <c r="J19" s="34"/>
      <c r="K19" s="31"/>
      <c r="L19" s="31"/>
      <c r="M19" s="31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6"/>
      <c r="Z19" s="58">
        <f t="shared" ref="Z19:AC19" si="11">SUBTOTAL(9,Z20:Z29)</f>
        <v>40626.863156879997</v>
      </c>
      <c r="AA19" s="58">
        <f>SUBTOTAL(9,AA20:AA29)</f>
        <v>10156.715789219999</v>
      </c>
      <c r="AB19" s="58">
        <f t="shared" si="11"/>
        <v>10156.715789219999</v>
      </c>
      <c r="AC19" s="58">
        <f t="shared" si="11"/>
        <v>10156.715789219999</v>
      </c>
      <c r="AD19" s="86">
        <f>SUBTOTAL(9,AD20:AD29)</f>
        <v>10156.715789219999</v>
      </c>
      <c r="AE19" s="78">
        <f>SUBTOTAL(9,AE20:AE29)</f>
        <v>40626.863156879997</v>
      </c>
      <c r="AF19" s="73">
        <f t="shared" ref="AF19:AG19" si="12">SUBTOTAL(9,AF20:AF29)</f>
        <v>0</v>
      </c>
      <c r="AG19" s="60">
        <f t="shared" si="12"/>
        <v>0</v>
      </c>
    </row>
    <row r="20" spans="1:35" ht="15.75" customHeight="1" x14ac:dyDescent="0.2">
      <c r="A20" s="19">
        <v>1</v>
      </c>
      <c r="B20" s="9" t="s">
        <v>123</v>
      </c>
      <c r="C20" s="9">
        <v>2</v>
      </c>
      <c r="D20" s="9" t="s">
        <v>20</v>
      </c>
      <c r="E20" s="2">
        <v>1132</v>
      </c>
      <c r="F20" s="4">
        <f>F124</f>
        <v>3067.5</v>
      </c>
      <c r="G20" s="21">
        <f>G9</f>
        <v>1.0429999999999999</v>
      </c>
      <c r="H20" s="21">
        <f>H9</f>
        <v>1.716</v>
      </c>
      <c r="I20" s="21">
        <f>I9</f>
        <v>1.7897879999999999</v>
      </c>
      <c r="J20" s="22">
        <v>6</v>
      </c>
      <c r="K20" s="23">
        <v>3</v>
      </c>
      <c r="L20" s="24">
        <f>J20-K20</f>
        <v>3</v>
      </c>
      <c r="M20" s="24" t="s">
        <v>105</v>
      </c>
      <c r="N20" s="25">
        <v>1</v>
      </c>
      <c r="O20" s="25">
        <v>0.4</v>
      </c>
      <c r="P20" s="25" t="s">
        <v>105</v>
      </c>
      <c r="Q20" s="25">
        <v>1</v>
      </c>
      <c r="R20" s="25">
        <v>0.4</v>
      </c>
      <c r="S20" s="25" t="s">
        <v>105</v>
      </c>
      <c r="T20" s="25">
        <v>1</v>
      </c>
      <c r="U20" s="25">
        <v>0.4</v>
      </c>
      <c r="V20" s="25" t="s">
        <v>105</v>
      </c>
      <c r="W20" s="25">
        <v>1</v>
      </c>
      <c r="X20" s="25">
        <v>0.4</v>
      </c>
      <c r="Y20" s="22">
        <v>1</v>
      </c>
      <c r="Z20" s="23">
        <f t="shared" si="8"/>
        <v>5490.1746899999998</v>
      </c>
      <c r="AA20" s="6">
        <f t="shared" ref="AA20:AA29" si="13">(F20*I20*N20*Y20)/12*3</f>
        <v>1372.5436725</v>
      </c>
      <c r="AB20" s="6">
        <f t="shared" ref="AB20:AB29" si="14">(F20*I20*Q20*Y20)/12*3</f>
        <v>1372.5436725</v>
      </c>
      <c r="AC20" s="6">
        <f t="shared" ref="AC20:AC29" si="15">(F20*I20*T20*Y20)/12*3</f>
        <v>1372.5436725</v>
      </c>
      <c r="AD20" s="87">
        <f t="shared" ref="AD20:AD29" si="16">(F20*I20*W20*Y20)/12*3</f>
        <v>1372.5436725</v>
      </c>
      <c r="AE20" s="68">
        <f>Z20</f>
        <v>5490.1746899999998</v>
      </c>
      <c r="AF20" s="74"/>
      <c r="AG20" s="62"/>
    </row>
    <row r="21" spans="1:35" ht="15.75" customHeight="1" x14ac:dyDescent="0.2">
      <c r="A21" s="19">
        <v>2</v>
      </c>
      <c r="B21" s="9" t="s">
        <v>21</v>
      </c>
      <c r="C21" s="9">
        <v>1</v>
      </c>
      <c r="D21" s="9" t="s">
        <v>20</v>
      </c>
      <c r="E21" s="2">
        <v>690</v>
      </c>
      <c r="F21" s="4">
        <f>F123</f>
        <v>1533.7</v>
      </c>
      <c r="G21" s="21">
        <f>G9</f>
        <v>1.0429999999999999</v>
      </c>
      <c r="H21" s="21">
        <f>H9</f>
        <v>1.716</v>
      </c>
      <c r="I21" s="21">
        <f>I9</f>
        <v>1.7897879999999999</v>
      </c>
      <c r="J21" s="22">
        <v>3.5</v>
      </c>
      <c r="K21" s="23">
        <v>1.5</v>
      </c>
      <c r="L21" s="24">
        <f t="shared" ref="L21:L29" si="17">J21-K21</f>
        <v>2</v>
      </c>
      <c r="M21" s="24" t="s">
        <v>105</v>
      </c>
      <c r="N21" s="25">
        <v>1</v>
      </c>
      <c r="O21" s="25">
        <v>0.4</v>
      </c>
      <c r="P21" s="25" t="s">
        <v>105</v>
      </c>
      <c r="Q21" s="25">
        <v>1</v>
      </c>
      <c r="R21" s="25">
        <v>0.4</v>
      </c>
      <c r="S21" s="25" t="s">
        <v>105</v>
      </c>
      <c r="T21" s="25">
        <v>1</v>
      </c>
      <c r="U21" s="25">
        <v>0.4</v>
      </c>
      <c r="V21" s="25" t="s">
        <v>105</v>
      </c>
      <c r="W21" s="25">
        <v>1</v>
      </c>
      <c r="X21" s="25">
        <v>0.4</v>
      </c>
      <c r="Y21" s="22">
        <v>1</v>
      </c>
      <c r="Z21" s="23">
        <f t="shared" si="8"/>
        <v>2744.9978556000001</v>
      </c>
      <c r="AA21" s="6">
        <f t="shared" si="13"/>
        <v>686.24946390000002</v>
      </c>
      <c r="AB21" s="6">
        <f t="shared" si="14"/>
        <v>686.24946390000002</v>
      </c>
      <c r="AC21" s="6">
        <f t="shared" si="15"/>
        <v>686.24946390000002</v>
      </c>
      <c r="AD21" s="87">
        <f t="shared" si="16"/>
        <v>686.24946390000002</v>
      </c>
      <c r="AE21" s="68">
        <f>Z21</f>
        <v>2744.9978556000001</v>
      </c>
      <c r="AF21" s="74"/>
      <c r="AG21" s="83"/>
    </row>
    <row r="22" spans="1:35" ht="15.75" customHeight="1" x14ac:dyDescent="0.2">
      <c r="A22" s="2">
        <v>3</v>
      </c>
      <c r="B22" s="9" t="s">
        <v>22</v>
      </c>
      <c r="C22" s="9">
        <v>1</v>
      </c>
      <c r="D22" s="9" t="s">
        <v>20</v>
      </c>
      <c r="E22" s="2">
        <v>394</v>
      </c>
      <c r="F22" s="4">
        <f>F123</f>
        <v>1533.7</v>
      </c>
      <c r="G22" s="4">
        <f>G9</f>
        <v>1.0429999999999999</v>
      </c>
      <c r="H22" s="4">
        <f>H9</f>
        <v>1.716</v>
      </c>
      <c r="I22" s="4">
        <f>I9</f>
        <v>1.7897879999999999</v>
      </c>
      <c r="J22" s="5">
        <v>5</v>
      </c>
      <c r="K22" s="6">
        <v>1.5</v>
      </c>
      <c r="L22" s="7">
        <f t="shared" si="17"/>
        <v>3.5</v>
      </c>
      <c r="M22" s="7" t="s">
        <v>11</v>
      </c>
      <c r="N22" s="16">
        <f t="shared" ref="N22:N29" si="18">$N$9</f>
        <v>0.9</v>
      </c>
      <c r="O22" s="16">
        <v>0.35</v>
      </c>
      <c r="P22" s="16" t="s">
        <v>11</v>
      </c>
      <c r="Q22" s="16">
        <v>0.9</v>
      </c>
      <c r="R22" s="16">
        <v>0.35</v>
      </c>
      <c r="S22" s="16" t="s">
        <v>11</v>
      </c>
      <c r="T22" s="16">
        <v>0.9</v>
      </c>
      <c r="U22" s="16">
        <v>0.35</v>
      </c>
      <c r="V22" s="16" t="s">
        <v>11</v>
      </c>
      <c r="W22" s="16">
        <v>0.9</v>
      </c>
      <c r="X22" s="16">
        <v>0.35</v>
      </c>
      <c r="Y22" s="5">
        <v>1</v>
      </c>
      <c r="Z22" s="6">
        <f t="shared" si="8"/>
        <v>2470.4980700400001</v>
      </c>
      <c r="AA22" s="6">
        <f t="shared" si="13"/>
        <v>617.62451751000003</v>
      </c>
      <c r="AB22" s="6">
        <f t="shared" si="14"/>
        <v>617.62451751000003</v>
      </c>
      <c r="AC22" s="6">
        <f t="shared" si="15"/>
        <v>617.62451751000003</v>
      </c>
      <c r="AD22" s="87">
        <f t="shared" si="16"/>
        <v>617.62451751000003</v>
      </c>
      <c r="AE22" s="68">
        <f>Z22</f>
        <v>2470.4980700400001</v>
      </c>
      <c r="AF22" s="74"/>
      <c r="AG22" s="62"/>
    </row>
    <row r="23" spans="1:35" ht="15.75" customHeight="1" x14ac:dyDescent="0.2">
      <c r="A23" s="19">
        <v>4</v>
      </c>
      <c r="B23" s="9" t="s">
        <v>23</v>
      </c>
      <c r="C23" s="9">
        <v>2</v>
      </c>
      <c r="D23" s="9" t="s">
        <v>20</v>
      </c>
      <c r="E23" s="2">
        <v>1266</v>
      </c>
      <c r="F23" s="4">
        <f>F124</f>
        <v>3067.5</v>
      </c>
      <c r="G23" s="21">
        <f>G9</f>
        <v>1.0429999999999999</v>
      </c>
      <c r="H23" s="21">
        <f>H9</f>
        <v>1.716</v>
      </c>
      <c r="I23" s="21">
        <f>I9</f>
        <v>1.7897879999999999</v>
      </c>
      <c r="J23" s="22">
        <v>6</v>
      </c>
      <c r="K23" s="23">
        <v>3.5</v>
      </c>
      <c r="L23" s="24">
        <f t="shared" si="17"/>
        <v>2.5</v>
      </c>
      <c r="M23" s="24" t="s">
        <v>105</v>
      </c>
      <c r="N23" s="25">
        <v>1</v>
      </c>
      <c r="O23" s="25">
        <v>0.4</v>
      </c>
      <c r="P23" s="25" t="s">
        <v>105</v>
      </c>
      <c r="Q23" s="25">
        <v>1</v>
      </c>
      <c r="R23" s="25">
        <v>0.4</v>
      </c>
      <c r="S23" s="25" t="s">
        <v>105</v>
      </c>
      <c r="T23" s="25">
        <v>1</v>
      </c>
      <c r="U23" s="25">
        <v>0.4</v>
      </c>
      <c r="V23" s="25" t="s">
        <v>105</v>
      </c>
      <c r="W23" s="25">
        <v>1</v>
      </c>
      <c r="X23" s="25">
        <v>0.4</v>
      </c>
      <c r="Y23" s="22">
        <v>1</v>
      </c>
      <c r="Z23" s="23">
        <f t="shared" si="8"/>
        <v>5490.1746899999998</v>
      </c>
      <c r="AA23" s="6">
        <f t="shared" si="13"/>
        <v>1372.5436725</v>
      </c>
      <c r="AB23" s="6">
        <f t="shared" si="14"/>
        <v>1372.5436725</v>
      </c>
      <c r="AC23" s="6">
        <f t="shared" si="15"/>
        <v>1372.5436725</v>
      </c>
      <c r="AD23" s="87">
        <f>(F23*I23*W23*Y23)/12*3</f>
        <v>1372.5436725</v>
      </c>
      <c r="AE23" s="68">
        <f t="shared" ref="AE23:AE28" si="19">Z23</f>
        <v>5490.1746899999998</v>
      </c>
      <c r="AF23" s="74"/>
      <c r="AG23" s="62"/>
    </row>
    <row r="24" spans="1:35" s="84" customFormat="1" ht="15.75" customHeight="1" x14ac:dyDescent="0.2">
      <c r="A24" s="41">
        <v>5</v>
      </c>
      <c r="B24" s="82" t="s">
        <v>110</v>
      </c>
      <c r="C24" s="82">
        <v>2</v>
      </c>
      <c r="D24" s="82" t="s">
        <v>20</v>
      </c>
      <c r="E24" s="57">
        <v>1467</v>
      </c>
      <c r="F24" s="67">
        <f>F124</f>
        <v>3067.5</v>
      </c>
      <c r="G24" s="43">
        <f>G9</f>
        <v>1.0429999999999999</v>
      </c>
      <c r="H24" s="43">
        <f>H9</f>
        <v>1.716</v>
      </c>
      <c r="I24" s="43">
        <f>I9</f>
        <v>1.7897879999999999</v>
      </c>
      <c r="J24" s="44">
        <v>3</v>
      </c>
      <c r="K24" s="45">
        <v>3</v>
      </c>
      <c r="L24" s="46">
        <f t="shared" si="17"/>
        <v>0</v>
      </c>
      <c r="M24" s="46" t="s">
        <v>105</v>
      </c>
      <c r="N24" s="47">
        <v>1</v>
      </c>
      <c r="O24" s="47">
        <v>0.4</v>
      </c>
      <c r="P24" s="47" t="s">
        <v>105</v>
      </c>
      <c r="Q24" s="47">
        <v>1</v>
      </c>
      <c r="R24" s="47">
        <v>0.4</v>
      </c>
      <c r="S24" s="47" t="s">
        <v>105</v>
      </c>
      <c r="T24" s="47">
        <v>1</v>
      </c>
      <c r="U24" s="47">
        <v>0.4</v>
      </c>
      <c r="V24" s="47" t="s">
        <v>105</v>
      </c>
      <c r="W24" s="47">
        <v>1</v>
      </c>
      <c r="X24" s="47">
        <v>0.4</v>
      </c>
      <c r="Y24" s="44">
        <v>1</v>
      </c>
      <c r="Z24" s="23">
        <f t="shared" si="8"/>
        <v>5490.1746899999998</v>
      </c>
      <c r="AA24" s="6">
        <f t="shared" si="13"/>
        <v>1372.5436725</v>
      </c>
      <c r="AB24" s="6">
        <f t="shared" si="14"/>
        <v>1372.5436725</v>
      </c>
      <c r="AC24" s="6">
        <f t="shared" si="15"/>
        <v>1372.5436725</v>
      </c>
      <c r="AD24" s="87">
        <f t="shared" si="16"/>
        <v>1372.5436725</v>
      </c>
      <c r="AE24" s="68">
        <f t="shared" si="19"/>
        <v>5490.1746899999998</v>
      </c>
      <c r="AF24" s="74"/>
      <c r="AG24" s="62"/>
      <c r="AH24" s="1"/>
      <c r="AI24" s="1"/>
    </row>
    <row r="25" spans="1:35" s="84" customFormat="1" ht="15.75" customHeight="1" x14ac:dyDescent="0.2">
      <c r="A25" s="2">
        <v>6</v>
      </c>
      <c r="B25" s="82" t="s">
        <v>108</v>
      </c>
      <c r="C25" s="82">
        <v>2</v>
      </c>
      <c r="D25" s="82" t="s">
        <v>20</v>
      </c>
      <c r="E25" s="57">
        <v>953</v>
      </c>
      <c r="F25" s="67">
        <f>F124</f>
        <v>3067.5</v>
      </c>
      <c r="G25" s="43">
        <f>G9</f>
        <v>1.0429999999999999</v>
      </c>
      <c r="H25" s="43">
        <f>H9</f>
        <v>1.716</v>
      </c>
      <c r="I25" s="43">
        <f>I9</f>
        <v>1.7897879999999999</v>
      </c>
      <c r="J25" s="44">
        <v>3</v>
      </c>
      <c r="K25" s="45">
        <v>3</v>
      </c>
      <c r="L25" s="46">
        <f t="shared" si="17"/>
        <v>0</v>
      </c>
      <c r="M25" s="46" t="s">
        <v>105</v>
      </c>
      <c r="N25" s="47">
        <v>1</v>
      </c>
      <c r="O25" s="47">
        <v>0.4</v>
      </c>
      <c r="P25" s="47" t="s">
        <v>105</v>
      </c>
      <c r="Q25" s="47">
        <v>1</v>
      </c>
      <c r="R25" s="47">
        <v>0.4</v>
      </c>
      <c r="S25" s="47" t="s">
        <v>105</v>
      </c>
      <c r="T25" s="47">
        <v>1</v>
      </c>
      <c r="U25" s="47">
        <v>0.4</v>
      </c>
      <c r="V25" s="47" t="s">
        <v>105</v>
      </c>
      <c r="W25" s="47">
        <v>1</v>
      </c>
      <c r="X25" s="47">
        <v>0.4</v>
      </c>
      <c r="Y25" s="44">
        <v>1</v>
      </c>
      <c r="Z25" s="6">
        <f t="shared" si="8"/>
        <v>5490.1746899999998</v>
      </c>
      <c r="AA25" s="6">
        <f t="shared" si="13"/>
        <v>1372.5436725</v>
      </c>
      <c r="AB25" s="6">
        <f t="shared" si="14"/>
        <v>1372.5436725</v>
      </c>
      <c r="AC25" s="6">
        <f t="shared" si="15"/>
        <v>1372.5436725</v>
      </c>
      <c r="AD25" s="87">
        <f t="shared" si="16"/>
        <v>1372.5436725</v>
      </c>
      <c r="AE25" s="68">
        <f t="shared" si="19"/>
        <v>5490.1746899999998</v>
      </c>
      <c r="AF25" s="74"/>
      <c r="AG25" s="62"/>
      <c r="AH25" s="1"/>
      <c r="AI25" s="1"/>
    </row>
    <row r="26" spans="1:35" s="84" customFormat="1" ht="15.75" customHeight="1" x14ac:dyDescent="0.2">
      <c r="A26" s="41">
        <v>7</v>
      </c>
      <c r="B26" s="82" t="s">
        <v>111</v>
      </c>
      <c r="C26" s="82">
        <v>1</v>
      </c>
      <c r="D26" s="82" t="s">
        <v>20</v>
      </c>
      <c r="E26" s="57">
        <v>298</v>
      </c>
      <c r="F26" s="67">
        <f>F123</f>
        <v>1533.7</v>
      </c>
      <c r="G26" s="43">
        <f>G9</f>
        <v>1.0429999999999999</v>
      </c>
      <c r="H26" s="43">
        <f>H9</f>
        <v>1.716</v>
      </c>
      <c r="I26" s="43">
        <f>I9</f>
        <v>1.7897879999999999</v>
      </c>
      <c r="J26" s="44">
        <v>3</v>
      </c>
      <c r="K26" s="45">
        <v>1.5</v>
      </c>
      <c r="L26" s="46">
        <f t="shared" si="17"/>
        <v>1.5</v>
      </c>
      <c r="M26" s="46" t="s">
        <v>105</v>
      </c>
      <c r="N26" s="47">
        <v>1</v>
      </c>
      <c r="O26" s="47">
        <v>0.4</v>
      </c>
      <c r="P26" s="47" t="s">
        <v>105</v>
      </c>
      <c r="Q26" s="47">
        <v>1</v>
      </c>
      <c r="R26" s="47">
        <v>0.4</v>
      </c>
      <c r="S26" s="47" t="s">
        <v>105</v>
      </c>
      <c r="T26" s="47">
        <v>1</v>
      </c>
      <c r="U26" s="47">
        <v>0.4</v>
      </c>
      <c r="V26" s="47" t="s">
        <v>105</v>
      </c>
      <c r="W26" s="47">
        <v>1</v>
      </c>
      <c r="X26" s="47">
        <v>0.4</v>
      </c>
      <c r="Y26" s="44">
        <v>1</v>
      </c>
      <c r="Z26" s="23">
        <f t="shared" si="8"/>
        <v>2744.9978556000001</v>
      </c>
      <c r="AA26" s="6">
        <f t="shared" si="13"/>
        <v>686.24946390000002</v>
      </c>
      <c r="AB26" s="6">
        <f t="shared" si="14"/>
        <v>686.24946390000002</v>
      </c>
      <c r="AC26" s="6">
        <f t="shared" si="15"/>
        <v>686.24946390000002</v>
      </c>
      <c r="AD26" s="87">
        <f t="shared" si="16"/>
        <v>686.24946390000002</v>
      </c>
      <c r="AE26" s="68">
        <f t="shared" si="19"/>
        <v>2744.9978556000001</v>
      </c>
      <c r="AF26" s="74"/>
      <c r="AG26" s="62"/>
      <c r="AH26" s="1"/>
      <c r="AI26" s="1"/>
    </row>
    <row r="27" spans="1:35" s="84" customFormat="1" ht="15.75" customHeight="1" x14ac:dyDescent="0.2">
      <c r="A27" s="2">
        <v>8</v>
      </c>
      <c r="B27" s="82" t="s">
        <v>107</v>
      </c>
      <c r="C27" s="82">
        <v>1</v>
      </c>
      <c r="D27" s="82" t="s">
        <v>20</v>
      </c>
      <c r="E27" s="57">
        <v>572</v>
      </c>
      <c r="F27" s="67">
        <f>F123</f>
        <v>1533.7</v>
      </c>
      <c r="G27" s="43">
        <f>G9</f>
        <v>1.0429999999999999</v>
      </c>
      <c r="H27" s="43">
        <f>H9</f>
        <v>1.716</v>
      </c>
      <c r="I27" s="43">
        <f>I9</f>
        <v>1.7897879999999999</v>
      </c>
      <c r="J27" s="44">
        <v>3</v>
      </c>
      <c r="K27" s="45">
        <v>1.5</v>
      </c>
      <c r="L27" s="46">
        <f t="shared" si="17"/>
        <v>1.5</v>
      </c>
      <c r="M27" s="46" t="s">
        <v>105</v>
      </c>
      <c r="N27" s="47">
        <v>1</v>
      </c>
      <c r="O27" s="47">
        <v>0.4</v>
      </c>
      <c r="P27" s="47" t="s">
        <v>105</v>
      </c>
      <c r="Q27" s="47">
        <v>1</v>
      </c>
      <c r="R27" s="47">
        <v>0.4</v>
      </c>
      <c r="S27" s="47" t="s">
        <v>105</v>
      </c>
      <c r="T27" s="47">
        <v>1</v>
      </c>
      <c r="U27" s="47">
        <v>0.4</v>
      </c>
      <c r="V27" s="47" t="s">
        <v>105</v>
      </c>
      <c r="W27" s="47">
        <v>1</v>
      </c>
      <c r="X27" s="47">
        <v>0.4</v>
      </c>
      <c r="Y27" s="44">
        <v>1</v>
      </c>
      <c r="Z27" s="6">
        <f t="shared" si="8"/>
        <v>2744.9978556000001</v>
      </c>
      <c r="AA27" s="6">
        <f t="shared" si="13"/>
        <v>686.24946390000002</v>
      </c>
      <c r="AB27" s="6">
        <f t="shared" si="14"/>
        <v>686.24946390000002</v>
      </c>
      <c r="AC27" s="6">
        <f t="shared" si="15"/>
        <v>686.24946390000002</v>
      </c>
      <c r="AD27" s="87">
        <f t="shared" si="16"/>
        <v>686.24946390000002</v>
      </c>
      <c r="AE27" s="68">
        <f t="shared" si="19"/>
        <v>2744.9978556000001</v>
      </c>
      <c r="AF27" s="74"/>
      <c r="AG27" s="62"/>
      <c r="AH27" s="1"/>
      <c r="AI27" s="1"/>
    </row>
    <row r="28" spans="1:35" s="84" customFormat="1" ht="15.75" customHeight="1" x14ac:dyDescent="0.2">
      <c r="A28" s="41">
        <v>9</v>
      </c>
      <c r="B28" s="82" t="s">
        <v>112</v>
      </c>
      <c r="C28" s="82">
        <v>2</v>
      </c>
      <c r="D28" s="82" t="s">
        <v>20</v>
      </c>
      <c r="E28" s="57">
        <v>946</v>
      </c>
      <c r="F28" s="67">
        <f>F124</f>
        <v>3067.5</v>
      </c>
      <c r="G28" s="43">
        <f>G9</f>
        <v>1.0429999999999999</v>
      </c>
      <c r="H28" s="43">
        <f>H9</f>
        <v>1.716</v>
      </c>
      <c r="I28" s="43">
        <f>I9</f>
        <v>1.7897879999999999</v>
      </c>
      <c r="J28" s="44">
        <v>3</v>
      </c>
      <c r="K28" s="45">
        <v>3</v>
      </c>
      <c r="L28" s="46">
        <f t="shared" si="17"/>
        <v>0</v>
      </c>
      <c r="M28" s="46" t="s">
        <v>105</v>
      </c>
      <c r="N28" s="47">
        <v>1</v>
      </c>
      <c r="O28" s="47">
        <v>0.4</v>
      </c>
      <c r="P28" s="47" t="s">
        <v>105</v>
      </c>
      <c r="Q28" s="47">
        <v>1</v>
      </c>
      <c r="R28" s="47">
        <v>0.4</v>
      </c>
      <c r="S28" s="47" t="s">
        <v>105</v>
      </c>
      <c r="T28" s="47">
        <v>1</v>
      </c>
      <c r="U28" s="47">
        <v>0.4</v>
      </c>
      <c r="V28" s="47" t="s">
        <v>105</v>
      </c>
      <c r="W28" s="47">
        <v>1</v>
      </c>
      <c r="X28" s="47">
        <v>0.4</v>
      </c>
      <c r="Y28" s="44">
        <v>1</v>
      </c>
      <c r="Z28" s="23">
        <f t="shared" si="8"/>
        <v>5490.1746899999998</v>
      </c>
      <c r="AA28" s="6">
        <f t="shared" si="13"/>
        <v>1372.5436725</v>
      </c>
      <c r="AB28" s="6">
        <f t="shared" si="14"/>
        <v>1372.5436725</v>
      </c>
      <c r="AC28" s="6">
        <f t="shared" si="15"/>
        <v>1372.5436725</v>
      </c>
      <c r="AD28" s="87">
        <f t="shared" si="16"/>
        <v>1372.5436725</v>
      </c>
      <c r="AE28" s="68">
        <f t="shared" si="19"/>
        <v>5490.1746899999998</v>
      </c>
      <c r="AF28" s="74"/>
      <c r="AG28" s="62"/>
      <c r="AH28" s="1"/>
      <c r="AI28" s="1"/>
    </row>
    <row r="29" spans="1:35" ht="15.75" customHeight="1" x14ac:dyDescent="0.2">
      <c r="A29" s="2">
        <v>10</v>
      </c>
      <c r="B29" s="9" t="s">
        <v>24</v>
      </c>
      <c r="C29" s="9">
        <v>1</v>
      </c>
      <c r="D29" s="9" t="s">
        <v>20</v>
      </c>
      <c r="E29" s="2">
        <v>255</v>
      </c>
      <c r="F29" s="4">
        <f>F123</f>
        <v>1533.7</v>
      </c>
      <c r="G29" s="4">
        <f>G9</f>
        <v>1.0429999999999999</v>
      </c>
      <c r="H29" s="4">
        <f>H9</f>
        <v>1.716</v>
      </c>
      <c r="I29" s="4">
        <f>I9</f>
        <v>1.7897879999999999</v>
      </c>
      <c r="J29" s="5">
        <v>4</v>
      </c>
      <c r="K29" s="6">
        <v>1.5</v>
      </c>
      <c r="L29" s="7">
        <f t="shared" si="17"/>
        <v>2.5</v>
      </c>
      <c r="M29" s="7" t="s">
        <v>11</v>
      </c>
      <c r="N29" s="16">
        <f t="shared" si="18"/>
        <v>0.9</v>
      </c>
      <c r="O29" s="16">
        <v>0.4</v>
      </c>
      <c r="P29" s="16" t="s">
        <v>11</v>
      </c>
      <c r="Q29" s="16">
        <v>0.9</v>
      </c>
      <c r="R29" s="16">
        <v>0.35</v>
      </c>
      <c r="S29" s="16" t="s">
        <v>11</v>
      </c>
      <c r="T29" s="16">
        <v>0.9</v>
      </c>
      <c r="U29" s="16">
        <v>0.35</v>
      </c>
      <c r="V29" s="16" t="s">
        <v>11</v>
      </c>
      <c r="W29" s="16">
        <v>0.9</v>
      </c>
      <c r="X29" s="16">
        <v>0.35</v>
      </c>
      <c r="Y29" s="5">
        <v>1</v>
      </c>
      <c r="Z29" s="6">
        <f t="shared" si="8"/>
        <v>2470.4980700400001</v>
      </c>
      <c r="AA29" s="6">
        <f t="shared" si="13"/>
        <v>617.62451751000003</v>
      </c>
      <c r="AB29" s="6">
        <f t="shared" si="14"/>
        <v>617.62451751000003</v>
      </c>
      <c r="AC29" s="6">
        <f t="shared" si="15"/>
        <v>617.62451751000003</v>
      </c>
      <c r="AD29" s="87">
        <f t="shared" si="16"/>
        <v>617.62451751000003</v>
      </c>
      <c r="AE29" s="68">
        <f>Z29</f>
        <v>2470.4980700400001</v>
      </c>
      <c r="AF29" s="74"/>
      <c r="AG29" s="62"/>
      <c r="AH29" s="32"/>
      <c r="AI29" s="32"/>
    </row>
    <row r="30" spans="1:35" s="32" customFormat="1" ht="15.75" customHeight="1" x14ac:dyDescent="0.2">
      <c r="A30" s="29">
        <v>4</v>
      </c>
      <c r="B30" s="30" t="s">
        <v>25</v>
      </c>
      <c r="C30" s="30"/>
      <c r="D30" s="30"/>
      <c r="E30" s="29">
        <f>SUBTOTAL(9,E31:E41)</f>
        <v>7776</v>
      </c>
      <c r="F30" s="31"/>
      <c r="G30" s="31"/>
      <c r="H30" s="31"/>
      <c r="I30" s="31"/>
      <c r="J30" s="34"/>
      <c r="K30" s="31"/>
      <c r="L30" s="31"/>
      <c r="M30" s="31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6"/>
      <c r="Z30" s="58">
        <f>SUBTOTAL(9,Z31:Z41)</f>
        <v>42273.826074479992</v>
      </c>
      <c r="AA30" s="58">
        <f>SUBTOTAL(9,AA31:AA41)</f>
        <v>10568.456518619998</v>
      </c>
      <c r="AB30" s="58">
        <f t="shared" ref="AB30:AD30" si="20">SUBTOTAL(9,AB31:AB41)</f>
        <v>10568.456518619998</v>
      </c>
      <c r="AC30" s="58">
        <f t="shared" si="20"/>
        <v>10568.456518619998</v>
      </c>
      <c r="AD30" s="86">
        <f t="shared" si="20"/>
        <v>10568.456518619998</v>
      </c>
      <c r="AE30" s="78">
        <f>SUBTOTAL(9,AE31:AE41)</f>
        <v>42273.826074479992</v>
      </c>
      <c r="AF30" s="73">
        <f>SUBTOTAL(9,AF31:AF41)</f>
        <v>0</v>
      </c>
      <c r="AG30" s="60">
        <f>SUBTOTAL(9,AG31:AG41)</f>
        <v>0</v>
      </c>
    </row>
    <row r="31" spans="1:35" s="26" customFormat="1" ht="15.75" customHeight="1" x14ac:dyDescent="0.2">
      <c r="A31" s="19">
        <v>1</v>
      </c>
      <c r="B31" s="82" t="s">
        <v>26</v>
      </c>
      <c r="C31" s="3">
        <v>1</v>
      </c>
      <c r="D31" s="3" t="s">
        <v>27</v>
      </c>
      <c r="E31" s="2">
        <v>593</v>
      </c>
      <c r="F31" s="21">
        <f>F123</f>
        <v>1533.7</v>
      </c>
      <c r="G31" s="21">
        <f>G9</f>
        <v>1.0429999999999999</v>
      </c>
      <c r="H31" s="21">
        <f>H9</f>
        <v>1.716</v>
      </c>
      <c r="I31" s="21">
        <f>I9</f>
        <v>1.7897879999999999</v>
      </c>
      <c r="J31" s="22">
        <v>3</v>
      </c>
      <c r="K31" s="23">
        <v>1.5</v>
      </c>
      <c r="L31" s="24">
        <f t="shared" ref="L31:L40" si="21">J31-K31</f>
        <v>1.5</v>
      </c>
      <c r="M31" s="24" t="s">
        <v>105</v>
      </c>
      <c r="N31" s="25">
        <v>1</v>
      </c>
      <c r="O31" s="25">
        <v>0.4</v>
      </c>
      <c r="P31" s="25" t="s">
        <v>105</v>
      </c>
      <c r="Q31" s="25">
        <v>1</v>
      </c>
      <c r="R31" s="25">
        <v>0.4</v>
      </c>
      <c r="S31" s="25" t="s">
        <v>105</v>
      </c>
      <c r="T31" s="25">
        <v>1</v>
      </c>
      <c r="U31" s="25">
        <v>0.4</v>
      </c>
      <c r="V31" s="25" t="s">
        <v>105</v>
      </c>
      <c r="W31" s="25">
        <v>1</v>
      </c>
      <c r="X31" s="25">
        <v>0.4</v>
      </c>
      <c r="Y31" s="22">
        <v>1</v>
      </c>
      <c r="Z31" s="23">
        <f>AA31+AB31+AC31+AD31</f>
        <v>2744.9978556000001</v>
      </c>
      <c r="AA31" s="6">
        <f t="shared" ref="AA31:AA41" si="22">(F31*I31*N31*Y31)/12*3</f>
        <v>686.24946390000002</v>
      </c>
      <c r="AB31" s="6">
        <f t="shared" ref="AB31:AB41" si="23">(F31*I31*Q31*Y31)/12*3</f>
        <v>686.24946390000002</v>
      </c>
      <c r="AC31" s="6">
        <f t="shared" ref="AC31:AC41" si="24">(F31*I31*T31*Y31)/12*3</f>
        <v>686.24946390000002</v>
      </c>
      <c r="AD31" s="87">
        <f t="shared" ref="AD31:AD41" si="25">(F31*I31*W31*Y31)/12*3</f>
        <v>686.24946390000002</v>
      </c>
      <c r="AE31" s="68">
        <f t="shared" ref="AE31:AE41" si="26">Z31</f>
        <v>2744.9978556000001</v>
      </c>
      <c r="AF31" s="75"/>
      <c r="AG31" s="63"/>
    </row>
    <row r="32" spans="1:35" s="84" customFormat="1" ht="15.75" customHeight="1" x14ac:dyDescent="0.2">
      <c r="A32" s="41">
        <v>2</v>
      </c>
      <c r="B32" s="82" t="s">
        <v>28</v>
      </c>
      <c r="C32" s="82">
        <v>2</v>
      </c>
      <c r="D32" s="82" t="s">
        <v>27</v>
      </c>
      <c r="E32" s="57">
        <v>1134</v>
      </c>
      <c r="F32" s="43">
        <f>F124</f>
        <v>3067.5</v>
      </c>
      <c r="G32" s="43">
        <f>G9</f>
        <v>1.0429999999999999</v>
      </c>
      <c r="H32" s="43">
        <f>H9</f>
        <v>1.716</v>
      </c>
      <c r="I32" s="43">
        <f>I9</f>
        <v>1.7897879999999999</v>
      </c>
      <c r="J32" s="44">
        <v>3</v>
      </c>
      <c r="K32" s="45">
        <v>1.5</v>
      </c>
      <c r="L32" s="46">
        <f t="shared" si="21"/>
        <v>1.5</v>
      </c>
      <c r="M32" s="46" t="s">
        <v>105</v>
      </c>
      <c r="N32" s="47">
        <v>1</v>
      </c>
      <c r="O32" s="47">
        <v>0.4</v>
      </c>
      <c r="P32" s="47" t="s">
        <v>105</v>
      </c>
      <c r="Q32" s="47">
        <v>1</v>
      </c>
      <c r="R32" s="47">
        <v>0.4</v>
      </c>
      <c r="S32" s="47" t="s">
        <v>105</v>
      </c>
      <c r="T32" s="47">
        <v>1</v>
      </c>
      <c r="U32" s="47">
        <v>0.4</v>
      </c>
      <c r="V32" s="47" t="s">
        <v>105</v>
      </c>
      <c r="W32" s="47">
        <v>1</v>
      </c>
      <c r="X32" s="47">
        <v>0.4</v>
      </c>
      <c r="Y32" s="44">
        <v>1</v>
      </c>
      <c r="Z32" s="23">
        <f t="shared" si="8"/>
        <v>5490.1746899999998</v>
      </c>
      <c r="AA32" s="6">
        <f t="shared" si="22"/>
        <v>1372.5436725</v>
      </c>
      <c r="AB32" s="6">
        <f t="shared" si="23"/>
        <v>1372.5436725</v>
      </c>
      <c r="AC32" s="6">
        <f t="shared" si="24"/>
        <v>1372.5436725</v>
      </c>
      <c r="AD32" s="87">
        <f t="shared" si="25"/>
        <v>1372.5436725</v>
      </c>
      <c r="AE32" s="68">
        <f t="shared" si="26"/>
        <v>5490.1746899999998</v>
      </c>
      <c r="AF32" s="74"/>
      <c r="AG32" s="62"/>
      <c r="AH32" s="1"/>
      <c r="AI32" s="1"/>
    </row>
    <row r="33" spans="1:35" s="48" customFormat="1" ht="15.75" customHeight="1" x14ac:dyDescent="0.2">
      <c r="A33" s="41">
        <v>3</v>
      </c>
      <c r="B33" s="82" t="s">
        <v>29</v>
      </c>
      <c r="C33" s="82">
        <v>2</v>
      </c>
      <c r="D33" s="82" t="s">
        <v>27</v>
      </c>
      <c r="E33" s="57">
        <v>985</v>
      </c>
      <c r="F33" s="43">
        <f>F124</f>
        <v>3067.5</v>
      </c>
      <c r="G33" s="43">
        <f>G9</f>
        <v>1.0429999999999999</v>
      </c>
      <c r="H33" s="43">
        <f>H9</f>
        <v>1.716</v>
      </c>
      <c r="I33" s="43">
        <f>I9</f>
        <v>1.7897879999999999</v>
      </c>
      <c r="J33" s="44">
        <v>4</v>
      </c>
      <c r="K33" s="45">
        <v>1.5</v>
      </c>
      <c r="L33" s="46">
        <f t="shared" si="21"/>
        <v>2.5</v>
      </c>
      <c r="M33" s="46" t="s">
        <v>105</v>
      </c>
      <c r="N33" s="47">
        <v>1</v>
      </c>
      <c r="O33" s="47">
        <v>0.4</v>
      </c>
      <c r="P33" s="47" t="s">
        <v>105</v>
      </c>
      <c r="Q33" s="47">
        <v>1</v>
      </c>
      <c r="R33" s="47">
        <v>0.4</v>
      </c>
      <c r="S33" s="47" t="s">
        <v>105</v>
      </c>
      <c r="T33" s="47">
        <v>1</v>
      </c>
      <c r="U33" s="47">
        <v>0.4</v>
      </c>
      <c r="V33" s="47" t="s">
        <v>105</v>
      </c>
      <c r="W33" s="47">
        <v>1</v>
      </c>
      <c r="X33" s="47">
        <v>0.4</v>
      </c>
      <c r="Y33" s="44">
        <v>1</v>
      </c>
      <c r="Z33" s="6">
        <f>AA33+AB33+AC33+AD33</f>
        <v>5490.1746899999998</v>
      </c>
      <c r="AA33" s="6">
        <f t="shared" si="22"/>
        <v>1372.5436725</v>
      </c>
      <c r="AB33" s="6">
        <f t="shared" si="23"/>
        <v>1372.5436725</v>
      </c>
      <c r="AC33" s="6">
        <f t="shared" si="24"/>
        <v>1372.5436725</v>
      </c>
      <c r="AD33" s="87">
        <f t="shared" si="25"/>
        <v>1372.5436725</v>
      </c>
      <c r="AE33" s="68">
        <f t="shared" si="26"/>
        <v>5490.1746899999998</v>
      </c>
      <c r="AF33" s="74"/>
      <c r="AG33" s="62"/>
      <c r="AH33" s="32"/>
      <c r="AI33" s="32"/>
    </row>
    <row r="34" spans="1:35" s="48" customFormat="1" ht="15.75" customHeight="1" x14ac:dyDescent="0.2">
      <c r="A34" s="41">
        <v>4</v>
      </c>
      <c r="B34" s="82" t="s">
        <v>30</v>
      </c>
      <c r="C34" s="82">
        <v>2</v>
      </c>
      <c r="D34" s="82" t="s">
        <v>27</v>
      </c>
      <c r="E34" s="57">
        <v>981</v>
      </c>
      <c r="F34" s="43">
        <f>F124</f>
        <v>3067.5</v>
      </c>
      <c r="G34" s="43">
        <f>G9</f>
        <v>1.0429999999999999</v>
      </c>
      <c r="H34" s="43">
        <f>H9</f>
        <v>1.716</v>
      </c>
      <c r="I34" s="43">
        <f>I9</f>
        <v>1.7897879999999999</v>
      </c>
      <c r="J34" s="44">
        <v>3</v>
      </c>
      <c r="K34" s="45">
        <v>1.5</v>
      </c>
      <c r="L34" s="46">
        <f t="shared" si="21"/>
        <v>1.5</v>
      </c>
      <c r="M34" s="46" t="s">
        <v>11</v>
      </c>
      <c r="N34" s="47">
        <f t="shared" ref="N34:N39" si="27">$N$9</f>
        <v>0.9</v>
      </c>
      <c r="O34" s="47">
        <v>0.35</v>
      </c>
      <c r="P34" s="47" t="s">
        <v>11</v>
      </c>
      <c r="Q34" s="47">
        <v>0.9</v>
      </c>
      <c r="R34" s="47">
        <v>0.35</v>
      </c>
      <c r="S34" s="47" t="s">
        <v>11</v>
      </c>
      <c r="T34" s="47">
        <v>0.9</v>
      </c>
      <c r="U34" s="47">
        <v>0.35</v>
      </c>
      <c r="V34" s="47" t="s">
        <v>11</v>
      </c>
      <c r="W34" s="47">
        <v>0.9</v>
      </c>
      <c r="X34" s="47">
        <v>0.35</v>
      </c>
      <c r="Y34" s="44">
        <v>1</v>
      </c>
      <c r="Z34" s="6">
        <f t="shared" si="8"/>
        <v>4941.1572210000004</v>
      </c>
      <c r="AA34" s="6">
        <f t="shared" si="22"/>
        <v>1235.2893052500001</v>
      </c>
      <c r="AB34" s="6">
        <f t="shared" si="23"/>
        <v>1235.2893052500001</v>
      </c>
      <c r="AC34" s="6">
        <f t="shared" si="24"/>
        <v>1235.2893052500001</v>
      </c>
      <c r="AD34" s="87">
        <f t="shared" si="25"/>
        <v>1235.2893052500001</v>
      </c>
      <c r="AE34" s="68">
        <f t="shared" si="26"/>
        <v>4941.1572210000004</v>
      </c>
      <c r="AF34" s="74"/>
      <c r="AG34" s="62"/>
      <c r="AH34" s="32"/>
      <c r="AI34" s="32"/>
    </row>
    <row r="35" spans="1:35" s="48" customFormat="1" ht="15.75" customHeight="1" x14ac:dyDescent="0.2">
      <c r="A35" s="41">
        <v>5</v>
      </c>
      <c r="B35" s="82" t="s">
        <v>31</v>
      </c>
      <c r="C35" s="82">
        <v>1</v>
      </c>
      <c r="D35" s="82" t="s">
        <v>27</v>
      </c>
      <c r="E35" s="57">
        <v>378</v>
      </c>
      <c r="F35" s="43">
        <f>F123</f>
        <v>1533.7</v>
      </c>
      <c r="G35" s="43">
        <f>G9</f>
        <v>1.0429999999999999</v>
      </c>
      <c r="H35" s="43">
        <f>H9</f>
        <v>1.716</v>
      </c>
      <c r="I35" s="43">
        <f>I9</f>
        <v>1.7897879999999999</v>
      </c>
      <c r="J35" s="44">
        <v>3</v>
      </c>
      <c r="K35" s="45">
        <v>1.5</v>
      </c>
      <c r="L35" s="46">
        <f t="shared" si="21"/>
        <v>1.5</v>
      </c>
      <c r="M35" s="46" t="s">
        <v>105</v>
      </c>
      <c r="N35" s="47">
        <v>1</v>
      </c>
      <c r="O35" s="47">
        <v>0.4</v>
      </c>
      <c r="P35" s="47" t="s">
        <v>105</v>
      </c>
      <c r="Q35" s="47">
        <v>1</v>
      </c>
      <c r="R35" s="47">
        <v>0.4</v>
      </c>
      <c r="S35" s="47" t="s">
        <v>105</v>
      </c>
      <c r="T35" s="47">
        <v>1</v>
      </c>
      <c r="U35" s="47">
        <v>0.4</v>
      </c>
      <c r="V35" s="47" t="s">
        <v>105</v>
      </c>
      <c r="W35" s="47">
        <v>1</v>
      </c>
      <c r="X35" s="47">
        <v>0.4</v>
      </c>
      <c r="Y35" s="44">
        <v>1</v>
      </c>
      <c r="Z35" s="23">
        <f t="shared" si="8"/>
        <v>2744.9978556000001</v>
      </c>
      <c r="AA35" s="6">
        <f t="shared" si="22"/>
        <v>686.24946390000002</v>
      </c>
      <c r="AB35" s="6">
        <f t="shared" si="23"/>
        <v>686.24946390000002</v>
      </c>
      <c r="AC35" s="6">
        <f t="shared" si="24"/>
        <v>686.24946390000002</v>
      </c>
      <c r="AD35" s="87">
        <f t="shared" si="25"/>
        <v>686.24946390000002</v>
      </c>
      <c r="AE35" s="68">
        <f t="shared" si="26"/>
        <v>2744.9978556000001</v>
      </c>
      <c r="AF35" s="74"/>
      <c r="AG35" s="63"/>
      <c r="AH35" s="26"/>
      <c r="AI35" s="26"/>
    </row>
    <row r="36" spans="1:35" ht="15.75" customHeight="1" x14ac:dyDescent="0.2">
      <c r="A36" s="2">
        <v>6</v>
      </c>
      <c r="B36" s="3" t="s">
        <v>32</v>
      </c>
      <c r="C36" s="3">
        <v>2</v>
      </c>
      <c r="D36" s="3" t="s">
        <v>27</v>
      </c>
      <c r="E36" s="2">
        <v>801</v>
      </c>
      <c r="F36" s="4">
        <f>F124</f>
        <v>3067.5</v>
      </c>
      <c r="G36" s="4">
        <f>G9</f>
        <v>1.0429999999999999</v>
      </c>
      <c r="H36" s="4">
        <f>H9</f>
        <v>1.716</v>
      </c>
      <c r="I36" s="4">
        <f>I9</f>
        <v>1.7897879999999999</v>
      </c>
      <c r="J36" s="5">
        <v>2</v>
      </c>
      <c r="K36" s="6">
        <v>1.5</v>
      </c>
      <c r="L36" s="7">
        <f t="shared" si="21"/>
        <v>0.5</v>
      </c>
      <c r="M36" s="7" t="s">
        <v>105</v>
      </c>
      <c r="N36" s="16">
        <v>1</v>
      </c>
      <c r="O36" s="16">
        <v>0.4</v>
      </c>
      <c r="P36" s="16" t="s">
        <v>105</v>
      </c>
      <c r="Q36" s="16">
        <v>1</v>
      </c>
      <c r="R36" s="16">
        <v>0.4</v>
      </c>
      <c r="S36" s="16" t="s">
        <v>105</v>
      </c>
      <c r="T36" s="16">
        <v>1</v>
      </c>
      <c r="U36" s="16">
        <v>0.4</v>
      </c>
      <c r="V36" s="16" t="s">
        <v>105</v>
      </c>
      <c r="W36" s="16">
        <v>1</v>
      </c>
      <c r="X36" s="16">
        <v>0.4</v>
      </c>
      <c r="Y36" s="5">
        <v>1</v>
      </c>
      <c r="Z36" s="6">
        <f t="shared" si="8"/>
        <v>5490.1746899999998</v>
      </c>
      <c r="AA36" s="6">
        <f t="shared" si="22"/>
        <v>1372.5436725</v>
      </c>
      <c r="AB36" s="6">
        <f t="shared" si="23"/>
        <v>1372.5436725</v>
      </c>
      <c r="AC36" s="6">
        <f t="shared" si="24"/>
        <v>1372.5436725</v>
      </c>
      <c r="AD36" s="87">
        <f t="shared" si="25"/>
        <v>1372.5436725</v>
      </c>
      <c r="AE36" s="68">
        <f t="shared" si="26"/>
        <v>5490.1746899999998</v>
      </c>
      <c r="AF36" s="74"/>
      <c r="AG36" s="62"/>
      <c r="AH36" s="32"/>
      <c r="AI36" s="32"/>
    </row>
    <row r="37" spans="1:35" ht="15.75" customHeight="1" x14ac:dyDescent="0.2">
      <c r="A37" s="2">
        <v>7</v>
      </c>
      <c r="B37" s="3" t="s">
        <v>33</v>
      </c>
      <c r="C37" s="3">
        <v>2</v>
      </c>
      <c r="D37" s="3" t="s">
        <v>27</v>
      </c>
      <c r="E37" s="2">
        <v>972</v>
      </c>
      <c r="F37" s="4">
        <f>F124</f>
        <v>3067.5</v>
      </c>
      <c r="G37" s="4">
        <f>G9</f>
        <v>1.0429999999999999</v>
      </c>
      <c r="H37" s="4">
        <f>H9</f>
        <v>1.716</v>
      </c>
      <c r="I37" s="4">
        <f>I9</f>
        <v>1.7897879999999999</v>
      </c>
      <c r="J37" s="5">
        <v>4</v>
      </c>
      <c r="K37" s="6">
        <v>1.5</v>
      </c>
      <c r="L37" s="7">
        <f t="shared" si="21"/>
        <v>2.5</v>
      </c>
      <c r="M37" s="7" t="s">
        <v>11</v>
      </c>
      <c r="N37" s="16">
        <f t="shared" si="27"/>
        <v>0.9</v>
      </c>
      <c r="O37" s="16">
        <v>0.35</v>
      </c>
      <c r="P37" s="16" t="s">
        <v>11</v>
      </c>
      <c r="Q37" s="16">
        <v>0.9</v>
      </c>
      <c r="R37" s="16">
        <v>0.35</v>
      </c>
      <c r="S37" s="16" t="s">
        <v>11</v>
      </c>
      <c r="T37" s="16">
        <v>0.9</v>
      </c>
      <c r="U37" s="16">
        <v>0.35</v>
      </c>
      <c r="V37" s="16" t="s">
        <v>11</v>
      </c>
      <c r="W37" s="16">
        <v>0.9</v>
      </c>
      <c r="X37" s="16">
        <v>0.35</v>
      </c>
      <c r="Y37" s="5">
        <v>1</v>
      </c>
      <c r="Z37" s="6">
        <f t="shared" si="8"/>
        <v>4941.1572210000004</v>
      </c>
      <c r="AA37" s="6">
        <f t="shared" si="22"/>
        <v>1235.2893052500001</v>
      </c>
      <c r="AB37" s="6">
        <f t="shared" si="23"/>
        <v>1235.2893052500001</v>
      </c>
      <c r="AC37" s="6">
        <f t="shared" si="24"/>
        <v>1235.2893052500001</v>
      </c>
      <c r="AD37" s="87">
        <f t="shared" si="25"/>
        <v>1235.2893052500001</v>
      </c>
      <c r="AE37" s="68">
        <f t="shared" si="26"/>
        <v>4941.1572210000004</v>
      </c>
      <c r="AF37" s="74"/>
      <c r="AG37" s="62"/>
      <c r="AH37" s="32"/>
      <c r="AI37" s="32"/>
    </row>
    <row r="38" spans="1:35" ht="15.75" customHeight="1" x14ac:dyDescent="0.2">
      <c r="A38" s="2">
        <v>8</v>
      </c>
      <c r="B38" s="3" t="s">
        <v>34</v>
      </c>
      <c r="C38" s="3">
        <v>1</v>
      </c>
      <c r="D38" s="3" t="s">
        <v>27</v>
      </c>
      <c r="E38" s="2">
        <v>777</v>
      </c>
      <c r="F38" s="4">
        <f>F123</f>
        <v>1533.7</v>
      </c>
      <c r="G38" s="4">
        <f>G9</f>
        <v>1.0429999999999999</v>
      </c>
      <c r="H38" s="4">
        <f>H9</f>
        <v>1.716</v>
      </c>
      <c r="I38" s="4">
        <f>I9</f>
        <v>1.7897879999999999</v>
      </c>
      <c r="J38" s="5">
        <v>4</v>
      </c>
      <c r="K38" s="6">
        <v>1.5</v>
      </c>
      <c r="L38" s="7">
        <f t="shared" si="21"/>
        <v>2.5</v>
      </c>
      <c r="M38" s="7" t="s">
        <v>11</v>
      </c>
      <c r="N38" s="16">
        <f t="shared" si="27"/>
        <v>0.9</v>
      </c>
      <c r="O38" s="16">
        <v>0.35</v>
      </c>
      <c r="P38" s="16" t="s">
        <v>11</v>
      </c>
      <c r="Q38" s="16">
        <v>0.9</v>
      </c>
      <c r="R38" s="16">
        <v>0.35</v>
      </c>
      <c r="S38" s="16" t="s">
        <v>11</v>
      </c>
      <c r="T38" s="16">
        <v>0.9</v>
      </c>
      <c r="U38" s="16">
        <v>0.35</v>
      </c>
      <c r="V38" s="16" t="s">
        <v>11</v>
      </c>
      <c r="W38" s="16">
        <v>0.9</v>
      </c>
      <c r="X38" s="16">
        <v>0.35</v>
      </c>
      <c r="Y38" s="5">
        <v>1</v>
      </c>
      <c r="Z38" s="6">
        <f t="shared" si="8"/>
        <v>2470.4980700400001</v>
      </c>
      <c r="AA38" s="6">
        <f t="shared" si="22"/>
        <v>617.62451751000003</v>
      </c>
      <c r="AB38" s="6">
        <f t="shared" si="23"/>
        <v>617.62451751000003</v>
      </c>
      <c r="AC38" s="6">
        <f t="shared" si="24"/>
        <v>617.62451751000003</v>
      </c>
      <c r="AD38" s="87">
        <f t="shared" si="25"/>
        <v>617.62451751000003</v>
      </c>
      <c r="AE38" s="68">
        <f t="shared" si="26"/>
        <v>2470.4980700400001</v>
      </c>
      <c r="AF38" s="74"/>
      <c r="AG38" s="62"/>
      <c r="AH38" s="32"/>
      <c r="AI38" s="32"/>
    </row>
    <row r="39" spans="1:35" ht="15.75" customHeight="1" x14ac:dyDescent="0.2">
      <c r="A39" s="2">
        <v>9</v>
      </c>
      <c r="B39" s="3" t="s">
        <v>35</v>
      </c>
      <c r="C39" s="3">
        <v>1</v>
      </c>
      <c r="D39" s="3" t="s">
        <v>27</v>
      </c>
      <c r="E39" s="2">
        <v>485</v>
      </c>
      <c r="F39" s="4">
        <f>F123</f>
        <v>1533.7</v>
      </c>
      <c r="G39" s="4">
        <f>G9</f>
        <v>1.0429999999999999</v>
      </c>
      <c r="H39" s="4">
        <f>H9</f>
        <v>1.716</v>
      </c>
      <c r="I39" s="4">
        <f>I9</f>
        <v>1.7897879999999999</v>
      </c>
      <c r="J39" s="5">
        <v>3</v>
      </c>
      <c r="K39" s="6">
        <v>1.5</v>
      </c>
      <c r="L39" s="7">
        <f t="shared" si="21"/>
        <v>1.5</v>
      </c>
      <c r="M39" s="7" t="s">
        <v>11</v>
      </c>
      <c r="N39" s="16">
        <f t="shared" si="27"/>
        <v>0.9</v>
      </c>
      <c r="O39" s="16">
        <v>0.35</v>
      </c>
      <c r="P39" s="16" t="s">
        <v>11</v>
      </c>
      <c r="Q39" s="16">
        <v>0.9</v>
      </c>
      <c r="R39" s="16">
        <v>0.35</v>
      </c>
      <c r="S39" s="16" t="s">
        <v>11</v>
      </c>
      <c r="T39" s="16">
        <v>0.9</v>
      </c>
      <c r="U39" s="16">
        <v>0.35</v>
      </c>
      <c r="V39" s="16" t="s">
        <v>11</v>
      </c>
      <c r="W39" s="16">
        <v>0.9</v>
      </c>
      <c r="X39" s="16">
        <v>0.35</v>
      </c>
      <c r="Y39" s="5">
        <v>1</v>
      </c>
      <c r="Z39" s="6">
        <f t="shared" si="8"/>
        <v>2470.4980700400001</v>
      </c>
      <c r="AA39" s="6">
        <f t="shared" si="22"/>
        <v>617.62451751000003</v>
      </c>
      <c r="AB39" s="6">
        <f t="shared" si="23"/>
        <v>617.62451751000003</v>
      </c>
      <c r="AC39" s="6">
        <f t="shared" si="24"/>
        <v>617.62451751000003</v>
      </c>
      <c r="AD39" s="87">
        <f t="shared" si="25"/>
        <v>617.62451751000003</v>
      </c>
      <c r="AE39" s="68">
        <f t="shared" si="26"/>
        <v>2470.4980700400001</v>
      </c>
      <c r="AF39" s="74"/>
      <c r="AG39" s="62"/>
      <c r="AH39" s="32"/>
      <c r="AI39" s="32"/>
    </row>
    <row r="40" spans="1:35" s="26" customFormat="1" ht="15.75" customHeight="1" x14ac:dyDescent="0.2">
      <c r="A40" s="19">
        <v>10</v>
      </c>
      <c r="B40" s="82" t="s">
        <v>36</v>
      </c>
      <c r="C40" s="3">
        <v>1</v>
      </c>
      <c r="D40" s="3" t="s">
        <v>27</v>
      </c>
      <c r="E40" s="57">
        <v>325</v>
      </c>
      <c r="F40" s="21">
        <f>F123</f>
        <v>1533.7</v>
      </c>
      <c r="G40" s="21">
        <f>G9</f>
        <v>1.0429999999999999</v>
      </c>
      <c r="H40" s="21">
        <f>H9</f>
        <v>1.716</v>
      </c>
      <c r="I40" s="21">
        <f>I9</f>
        <v>1.7897879999999999</v>
      </c>
      <c r="J40" s="22">
        <v>2</v>
      </c>
      <c r="K40" s="23">
        <v>1.5</v>
      </c>
      <c r="L40" s="24">
        <f t="shared" si="21"/>
        <v>0.5</v>
      </c>
      <c r="M40" s="24" t="s">
        <v>105</v>
      </c>
      <c r="N40" s="25">
        <f>N12</f>
        <v>1</v>
      </c>
      <c r="O40" s="25">
        <v>0.4</v>
      </c>
      <c r="P40" s="25" t="s">
        <v>105</v>
      </c>
      <c r="Q40" s="25">
        <v>1</v>
      </c>
      <c r="R40" s="25">
        <v>0.4</v>
      </c>
      <c r="S40" s="25" t="s">
        <v>105</v>
      </c>
      <c r="T40" s="25">
        <v>1</v>
      </c>
      <c r="U40" s="25">
        <v>0.4</v>
      </c>
      <c r="V40" s="25" t="s">
        <v>105</v>
      </c>
      <c r="W40" s="25">
        <v>1</v>
      </c>
      <c r="X40" s="25">
        <v>0.4</v>
      </c>
      <c r="Y40" s="22">
        <v>1</v>
      </c>
      <c r="Z40" s="6">
        <f t="shared" si="8"/>
        <v>2744.9978556000001</v>
      </c>
      <c r="AA40" s="6">
        <f t="shared" si="22"/>
        <v>686.24946390000002</v>
      </c>
      <c r="AB40" s="6">
        <f t="shared" si="23"/>
        <v>686.24946390000002</v>
      </c>
      <c r="AC40" s="6">
        <f t="shared" si="24"/>
        <v>686.24946390000002</v>
      </c>
      <c r="AD40" s="87">
        <f t="shared" si="25"/>
        <v>686.24946390000002</v>
      </c>
      <c r="AE40" s="68">
        <f t="shared" si="26"/>
        <v>2744.9978556000001</v>
      </c>
      <c r="AF40" s="74"/>
      <c r="AG40" s="62"/>
      <c r="AH40" s="32"/>
      <c r="AI40" s="32"/>
    </row>
    <row r="41" spans="1:35" s="26" customFormat="1" ht="15.75" customHeight="1" x14ac:dyDescent="0.2">
      <c r="A41" s="19">
        <v>11</v>
      </c>
      <c r="B41" s="3" t="s">
        <v>135</v>
      </c>
      <c r="C41" s="3">
        <v>1</v>
      </c>
      <c r="D41" s="3"/>
      <c r="E41" s="57">
        <v>345</v>
      </c>
      <c r="F41" s="21">
        <f>F123</f>
        <v>1533.7</v>
      </c>
      <c r="G41" s="21">
        <f>G9</f>
        <v>1.0429999999999999</v>
      </c>
      <c r="H41" s="21">
        <f>H9</f>
        <v>1.716</v>
      </c>
      <c r="I41" s="21">
        <f>I9</f>
        <v>1.7897879999999999</v>
      </c>
      <c r="J41" s="22"/>
      <c r="K41" s="23"/>
      <c r="L41" s="24"/>
      <c r="M41" s="24" t="s">
        <v>105</v>
      </c>
      <c r="N41" s="25">
        <v>1</v>
      </c>
      <c r="O41" s="25">
        <v>0.4</v>
      </c>
      <c r="P41" s="25" t="s">
        <v>105</v>
      </c>
      <c r="Q41" s="25">
        <v>1</v>
      </c>
      <c r="R41" s="25">
        <v>0.4</v>
      </c>
      <c r="S41" s="25" t="s">
        <v>105</v>
      </c>
      <c r="T41" s="25">
        <v>1</v>
      </c>
      <c r="U41" s="25">
        <v>0.4</v>
      </c>
      <c r="V41" s="25" t="s">
        <v>105</v>
      </c>
      <c r="W41" s="25">
        <v>1</v>
      </c>
      <c r="X41" s="25">
        <v>0.4</v>
      </c>
      <c r="Y41" s="22">
        <v>1</v>
      </c>
      <c r="Z41" s="6">
        <f t="shared" si="8"/>
        <v>2744.9978556000001</v>
      </c>
      <c r="AA41" s="6">
        <f t="shared" si="22"/>
        <v>686.24946390000002</v>
      </c>
      <c r="AB41" s="6">
        <f t="shared" si="23"/>
        <v>686.24946390000002</v>
      </c>
      <c r="AC41" s="6">
        <f t="shared" si="24"/>
        <v>686.24946390000002</v>
      </c>
      <c r="AD41" s="87">
        <f t="shared" si="25"/>
        <v>686.24946390000002</v>
      </c>
      <c r="AE41" s="68">
        <f t="shared" si="26"/>
        <v>2744.9978556000001</v>
      </c>
      <c r="AF41" s="74"/>
      <c r="AG41" s="62"/>
      <c r="AH41" s="32"/>
      <c r="AI41" s="32"/>
    </row>
    <row r="42" spans="1:35" s="32" customFormat="1" ht="15.75" customHeight="1" x14ac:dyDescent="0.2">
      <c r="A42" s="29">
        <v>5</v>
      </c>
      <c r="B42" s="33" t="s">
        <v>37</v>
      </c>
      <c r="C42" s="33"/>
      <c r="D42" s="33"/>
      <c r="E42" s="29">
        <f>SUBTOTAL(9,E43:E47)</f>
        <v>5973</v>
      </c>
      <c r="F42" s="31"/>
      <c r="G42" s="31"/>
      <c r="H42" s="31"/>
      <c r="I42" s="37"/>
      <c r="J42" s="38"/>
      <c r="K42" s="37"/>
      <c r="L42" s="37"/>
      <c r="M42" s="37"/>
      <c r="N42" s="39"/>
      <c r="O42" s="39"/>
      <c r="P42" s="39"/>
      <c r="Q42" s="39"/>
      <c r="R42" s="39"/>
      <c r="S42" s="39"/>
      <c r="T42" s="39"/>
      <c r="U42" s="39"/>
      <c r="V42" s="39"/>
      <c r="W42" s="40"/>
      <c r="X42" s="40"/>
      <c r="Y42" s="36"/>
      <c r="Z42" s="58">
        <f>SUBTOTAL(9,Z43:Z47)</f>
        <v>21960.519781200001</v>
      </c>
      <c r="AA42" s="58">
        <f>SUBTOTAL(9,AA43:AA47)</f>
        <v>5490.1299453000001</v>
      </c>
      <c r="AB42" s="58">
        <f t="shared" ref="AB42:AD42" si="28">SUBTOTAL(9,AB43:AB47)</f>
        <v>5490.1299453000001</v>
      </c>
      <c r="AC42" s="58">
        <f t="shared" si="28"/>
        <v>5490.1299453000001</v>
      </c>
      <c r="AD42" s="86">
        <f t="shared" si="28"/>
        <v>5490.1299453000001</v>
      </c>
      <c r="AE42" s="78">
        <f>SUBTOTAL(9,AE43:AE47)</f>
        <v>21960.519781200001</v>
      </c>
      <c r="AF42" s="73">
        <f t="shared" ref="AF42:AG42" si="29">SUBTOTAL(9,AF43:AF47)</f>
        <v>0</v>
      </c>
      <c r="AG42" s="60">
        <f t="shared" si="29"/>
        <v>0</v>
      </c>
    </row>
    <row r="43" spans="1:35" s="26" customFormat="1" ht="15.75" customHeight="1" x14ac:dyDescent="0.2">
      <c r="A43" s="19">
        <v>1</v>
      </c>
      <c r="B43" s="9" t="s">
        <v>38</v>
      </c>
      <c r="C43" s="9">
        <v>3</v>
      </c>
      <c r="D43" s="9" t="s">
        <v>39</v>
      </c>
      <c r="E43" s="2">
        <v>1687</v>
      </c>
      <c r="F43" s="4">
        <f>F125</f>
        <v>3067.5</v>
      </c>
      <c r="G43" s="21">
        <f>G9</f>
        <v>1.0429999999999999</v>
      </c>
      <c r="H43" s="21">
        <f>H9</f>
        <v>1.716</v>
      </c>
      <c r="I43" s="21">
        <f>I9</f>
        <v>1.7897879999999999</v>
      </c>
      <c r="J43" s="22">
        <v>4.75</v>
      </c>
      <c r="K43" s="23">
        <v>3.5</v>
      </c>
      <c r="L43" s="24">
        <f t="shared" ref="L43:L47" si="30">J43-K43</f>
        <v>1.25</v>
      </c>
      <c r="M43" s="24" t="s">
        <v>105</v>
      </c>
      <c r="N43" s="25">
        <f>N12</f>
        <v>1</v>
      </c>
      <c r="O43" s="25">
        <v>0.4</v>
      </c>
      <c r="P43" s="25" t="s">
        <v>105</v>
      </c>
      <c r="Q43" s="25">
        <v>1</v>
      </c>
      <c r="R43" s="25">
        <v>0.4</v>
      </c>
      <c r="S43" s="25" t="s">
        <v>105</v>
      </c>
      <c r="T43" s="25">
        <v>1</v>
      </c>
      <c r="U43" s="25">
        <v>0.4</v>
      </c>
      <c r="V43" s="25" t="s">
        <v>105</v>
      </c>
      <c r="W43" s="25">
        <v>1</v>
      </c>
      <c r="X43" s="25">
        <v>0.4</v>
      </c>
      <c r="Y43" s="22">
        <v>1</v>
      </c>
      <c r="Z43" s="6">
        <f t="shared" si="8"/>
        <v>5490.1746899999998</v>
      </c>
      <c r="AA43" s="6">
        <f t="shared" ref="AA43:AA47" si="31">(F43*I43*N43*Y43)/12*3</f>
        <v>1372.5436725</v>
      </c>
      <c r="AB43" s="6">
        <f t="shared" ref="AB43:AB47" si="32">(F43*I43*Q43*Y43)/12*3</f>
        <v>1372.5436725</v>
      </c>
      <c r="AC43" s="6">
        <f t="shared" ref="AC43:AC47" si="33">(F43*I43*T43*Y43)/12*3</f>
        <v>1372.5436725</v>
      </c>
      <c r="AD43" s="87">
        <f t="shared" ref="AD43:AD47" si="34">(F43*I43*W43*Y43)/12*3</f>
        <v>1372.5436725</v>
      </c>
      <c r="AE43" s="68">
        <f>Z43</f>
        <v>5490.1746899999998</v>
      </c>
      <c r="AF43" s="74"/>
      <c r="AG43" s="62"/>
      <c r="AH43" s="32"/>
      <c r="AI43" s="32"/>
    </row>
    <row r="44" spans="1:35" ht="15.75" customHeight="1" x14ac:dyDescent="0.2">
      <c r="A44" s="2">
        <v>2</v>
      </c>
      <c r="B44" s="9" t="s">
        <v>40</v>
      </c>
      <c r="C44" s="9">
        <v>1</v>
      </c>
      <c r="D44" s="9" t="s">
        <v>39</v>
      </c>
      <c r="E44" s="2">
        <v>531</v>
      </c>
      <c r="F44" s="4">
        <f>F123</f>
        <v>1533.7</v>
      </c>
      <c r="G44" s="4">
        <f>G9</f>
        <v>1.0429999999999999</v>
      </c>
      <c r="H44" s="4">
        <f>H9</f>
        <v>1.716</v>
      </c>
      <c r="I44" s="4">
        <f>I9</f>
        <v>1.7897879999999999</v>
      </c>
      <c r="J44" s="5">
        <v>3.5</v>
      </c>
      <c r="K44" s="6">
        <v>3</v>
      </c>
      <c r="L44" s="7">
        <f t="shared" si="30"/>
        <v>0.5</v>
      </c>
      <c r="M44" s="7" t="s">
        <v>105</v>
      </c>
      <c r="N44" s="16">
        <v>1</v>
      </c>
      <c r="O44" s="16">
        <v>0.4</v>
      </c>
      <c r="P44" s="16" t="s">
        <v>105</v>
      </c>
      <c r="Q44" s="16">
        <v>1</v>
      </c>
      <c r="R44" s="16">
        <v>0.4</v>
      </c>
      <c r="S44" s="16" t="s">
        <v>105</v>
      </c>
      <c r="T44" s="16">
        <v>1</v>
      </c>
      <c r="U44" s="25">
        <v>0.4</v>
      </c>
      <c r="V44" s="16" t="s">
        <v>105</v>
      </c>
      <c r="W44" s="16">
        <v>1</v>
      </c>
      <c r="X44" s="25">
        <v>0.4</v>
      </c>
      <c r="Y44" s="5">
        <v>1</v>
      </c>
      <c r="Z44" s="6">
        <f t="shared" si="8"/>
        <v>2744.9978556000001</v>
      </c>
      <c r="AA44" s="6">
        <f t="shared" si="31"/>
        <v>686.24946390000002</v>
      </c>
      <c r="AB44" s="6">
        <f t="shared" si="32"/>
        <v>686.24946390000002</v>
      </c>
      <c r="AC44" s="6">
        <f t="shared" si="33"/>
        <v>686.24946390000002</v>
      </c>
      <c r="AD44" s="87">
        <f t="shared" si="34"/>
        <v>686.24946390000002</v>
      </c>
      <c r="AE44" s="68">
        <f>Z44</f>
        <v>2744.9978556000001</v>
      </c>
      <c r="AF44" s="74"/>
      <c r="AG44" s="62"/>
      <c r="AH44" s="32"/>
      <c r="AI44" s="32"/>
    </row>
    <row r="45" spans="1:35" s="48" customFormat="1" ht="15.75" customHeight="1" x14ac:dyDescent="0.2">
      <c r="A45" s="41">
        <v>3</v>
      </c>
      <c r="B45" s="82" t="s">
        <v>41</v>
      </c>
      <c r="C45" s="82">
        <v>3</v>
      </c>
      <c r="D45" s="82" t="s">
        <v>39</v>
      </c>
      <c r="E45" s="57">
        <v>1582</v>
      </c>
      <c r="F45" s="67">
        <f>F125</f>
        <v>3067.5</v>
      </c>
      <c r="G45" s="43">
        <f>G9</f>
        <v>1.0429999999999999</v>
      </c>
      <c r="H45" s="43">
        <f>H9</f>
        <v>1.716</v>
      </c>
      <c r="I45" s="43">
        <f>I9</f>
        <v>1.7897879999999999</v>
      </c>
      <c r="J45" s="44">
        <v>4</v>
      </c>
      <c r="K45" s="45">
        <v>3.5</v>
      </c>
      <c r="L45" s="46">
        <f t="shared" si="30"/>
        <v>0.5</v>
      </c>
      <c r="M45" s="46" t="s">
        <v>105</v>
      </c>
      <c r="N45" s="47">
        <f>N12</f>
        <v>1</v>
      </c>
      <c r="O45" s="47">
        <v>0.4</v>
      </c>
      <c r="P45" s="47" t="s">
        <v>105</v>
      </c>
      <c r="Q45" s="47">
        <v>1</v>
      </c>
      <c r="R45" s="47">
        <v>0.4</v>
      </c>
      <c r="S45" s="47" t="s">
        <v>105</v>
      </c>
      <c r="T45" s="47">
        <v>1</v>
      </c>
      <c r="U45" s="25">
        <v>0.4</v>
      </c>
      <c r="V45" s="47" t="s">
        <v>105</v>
      </c>
      <c r="W45" s="47">
        <v>1</v>
      </c>
      <c r="X45" s="25">
        <v>0.4</v>
      </c>
      <c r="Y45" s="44">
        <v>1</v>
      </c>
      <c r="Z45" s="6">
        <f t="shared" si="8"/>
        <v>5490.1746899999998</v>
      </c>
      <c r="AA45" s="6">
        <f t="shared" si="31"/>
        <v>1372.5436725</v>
      </c>
      <c r="AB45" s="6">
        <f t="shared" si="32"/>
        <v>1372.5436725</v>
      </c>
      <c r="AC45" s="6">
        <f t="shared" si="33"/>
        <v>1372.5436725</v>
      </c>
      <c r="AD45" s="87">
        <f t="shared" si="34"/>
        <v>1372.5436725</v>
      </c>
      <c r="AE45" s="68">
        <f>Z45</f>
        <v>5490.1746899999998</v>
      </c>
      <c r="AF45" s="74"/>
      <c r="AG45" s="62"/>
      <c r="AH45" s="32"/>
      <c r="AI45" s="32"/>
    </row>
    <row r="46" spans="1:35" s="48" customFormat="1" ht="15.75" customHeight="1" x14ac:dyDescent="0.2">
      <c r="A46" s="41">
        <v>4</v>
      </c>
      <c r="B46" s="82" t="s">
        <v>42</v>
      </c>
      <c r="C46" s="82">
        <v>1</v>
      </c>
      <c r="D46" s="82" t="s">
        <v>39</v>
      </c>
      <c r="E46" s="57">
        <v>450</v>
      </c>
      <c r="F46" s="67">
        <f>F123</f>
        <v>1533.7</v>
      </c>
      <c r="G46" s="43">
        <f>G9</f>
        <v>1.0429999999999999</v>
      </c>
      <c r="H46" s="43">
        <f>H9</f>
        <v>1.716</v>
      </c>
      <c r="I46" s="43">
        <f>I9</f>
        <v>1.7897879999999999</v>
      </c>
      <c r="J46" s="44">
        <v>5</v>
      </c>
      <c r="K46" s="45">
        <v>3</v>
      </c>
      <c r="L46" s="46">
        <f t="shared" si="30"/>
        <v>2</v>
      </c>
      <c r="M46" s="46" t="s">
        <v>105</v>
      </c>
      <c r="N46" s="47">
        <v>1</v>
      </c>
      <c r="O46" s="47">
        <v>0.4</v>
      </c>
      <c r="P46" s="47" t="s">
        <v>105</v>
      </c>
      <c r="Q46" s="47">
        <v>1</v>
      </c>
      <c r="R46" s="47">
        <v>0.4</v>
      </c>
      <c r="S46" s="47" t="s">
        <v>105</v>
      </c>
      <c r="T46" s="47">
        <v>1</v>
      </c>
      <c r="U46" s="25">
        <v>0.4</v>
      </c>
      <c r="V46" s="47" t="s">
        <v>105</v>
      </c>
      <c r="W46" s="47">
        <v>1</v>
      </c>
      <c r="X46" s="25">
        <v>0.4</v>
      </c>
      <c r="Y46" s="44">
        <v>1</v>
      </c>
      <c r="Z46" s="6">
        <f t="shared" si="8"/>
        <v>2744.9978556000001</v>
      </c>
      <c r="AA46" s="6">
        <f t="shared" si="31"/>
        <v>686.24946390000002</v>
      </c>
      <c r="AB46" s="6">
        <f t="shared" si="32"/>
        <v>686.24946390000002</v>
      </c>
      <c r="AC46" s="6">
        <f t="shared" si="33"/>
        <v>686.24946390000002</v>
      </c>
      <c r="AD46" s="87">
        <f t="shared" si="34"/>
        <v>686.24946390000002</v>
      </c>
      <c r="AE46" s="68">
        <f>Z46</f>
        <v>2744.9978556000001</v>
      </c>
      <c r="AF46" s="74"/>
      <c r="AG46" s="62"/>
      <c r="AH46" s="32"/>
      <c r="AI46" s="32"/>
    </row>
    <row r="47" spans="1:35" s="48" customFormat="1" ht="15.75" customHeight="1" x14ac:dyDescent="0.2">
      <c r="A47" s="41">
        <v>5</v>
      </c>
      <c r="B47" s="82" t="s">
        <v>43</v>
      </c>
      <c r="C47" s="82">
        <v>3</v>
      </c>
      <c r="D47" s="82" t="s">
        <v>39</v>
      </c>
      <c r="E47" s="57">
        <v>1723</v>
      </c>
      <c r="F47" s="67">
        <f>F125</f>
        <v>3067.5</v>
      </c>
      <c r="G47" s="43">
        <f>G9</f>
        <v>1.0429999999999999</v>
      </c>
      <c r="H47" s="43">
        <f>H9</f>
        <v>1.716</v>
      </c>
      <c r="I47" s="43">
        <f>I9</f>
        <v>1.7897879999999999</v>
      </c>
      <c r="J47" s="44">
        <v>4</v>
      </c>
      <c r="K47" s="45">
        <v>3.5</v>
      </c>
      <c r="L47" s="46">
        <f t="shared" si="30"/>
        <v>0.5</v>
      </c>
      <c r="M47" s="46" t="s">
        <v>105</v>
      </c>
      <c r="N47" s="47">
        <f>N12</f>
        <v>1</v>
      </c>
      <c r="O47" s="47">
        <v>0.4</v>
      </c>
      <c r="P47" s="47" t="s">
        <v>105</v>
      </c>
      <c r="Q47" s="47">
        <v>1</v>
      </c>
      <c r="R47" s="47">
        <v>0.4</v>
      </c>
      <c r="S47" s="47" t="s">
        <v>105</v>
      </c>
      <c r="T47" s="47">
        <v>1</v>
      </c>
      <c r="U47" s="25">
        <v>0.4</v>
      </c>
      <c r="V47" s="47" t="s">
        <v>105</v>
      </c>
      <c r="W47" s="47">
        <v>1</v>
      </c>
      <c r="X47" s="25">
        <v>0.4</v>
      </c>
      <c r="Y47" s="44">
        <v>1</v>
      </c>
      <c r="Z47" s="6">
        <f t="shared" si="8"/>
        <v>5490.1746899999998</v>
      </c>
      <c r="AA47" s="6">
        <f t="shared" si="31"/>
        <v>1372.5436725</v>
      </c>
      <c r="AB47" s="6">
        <f t="shared" si="32"/>
        <v>1372.5436725</v>
      </c>
      <c r="AC47" s="6">
        <f t="shared" si="33"/>
        <v>1372.5436725</v>
      </c>
      <c r="AD47" s="87">
        <f t="shared" si="34"/>
        <v>1372.5436725</v>
      </c>
      <c r="AE47" s="68">
        <f>Z47</f>
        <v>5490.1746899999998</v>
      </c>
      <c r="AF47" s="74"/>
      <c r="AG47" s="62"/>
      <c r="AH47" s="32"/>
      <c r="AI47" s="32"/>
    </row>
    <row r="48" spans="1:35" s="32" customFormat="1" ht="16.5" customHeight="1" x14ac:dyDescent="0.2">
      <c r="A48" s="29">
        <v>6</v>
      </c>
      <c r="B48" s="30" t="s">
        <v>44</v>
      </c>
      <c r="C48" s="30"/>
      <c r="D48" s="30"/>
      <c r="E48" s="29">
        <f>SUBTOTAL(9,E49)</f>
        <v>135</v>
      </c>
      <c r="F48" s="31"/>
      <c r="G48" s="31"/>
      <c r="H48" s="31"/>
      <c r="I48" s="37"/>
      <c r="J48" s="38"/>
      <c r="K48" s="37"/>
      <c r="L48" s="37"/>
      <c r="M48" s="37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36"/>
      <c r="Z48" s="58">
        <f>SUBTOTAL(9,Z49)</f>
        <v>2744.9978556000001</v>
      </c>
      <c r="AA48" s="58">
        <f>SUBTOTAL(9,AA49)</f>
        <v>686.24946390000002</v>
      </c>
      <c r="AB48" s="58">
        <f t="shared" ref="AB48:AD48" si="35">SUBTOTAL(9,AB49)</f>
        <v>686.24946390000002</v>
      </c>
      <c r="AC48" s="58">
        <f t="shared" si="35"/>
        <v>686.24946390000002</v>
      </c>
      <c r="AD48" s="86">
        <f t="shared" si="35"/>
        <v>686.24946390000002</v>
      </c>
      <c r="AE48" s="78">
        <f>SUBTOTAL(9,AE49)</f>
        <v>2744.9978556000001</v>
      </c>
      <c r="AF48" s="73">
        <f t="shared" ref="AF48:AG48" si="36">SUBTOTAL(9,AF49)</f>
        <v>0</v>
      </c>
      <c r="AG48" s="60">
        <f t="shared" si="36"/>
        <v>0</v>
      </c>
    </row>
    <row r="49" spans="1:35" s="48" customFormat="1" ht="15.75" customHeight="1" x14ac:dyDescent="0.2">
      <c r="A49" s="41">
        <v>1</v>
      </c>
      <c r="B49" s="42" t="s">
        <v>45</v>
      </c>
      <c r="C49" s="42">
        <v>1</v>
      </c>
      <c r="D49" s="42" t="s">
        <v>46</v>
      </c>
      <c r="E49" s="57">
        <v>135</v>
      </c>
      <c r="F49" s="43">
        <f>F123</f>
        <v>1533.7</v>
      </c>
      <c r="G49" s="43">
        <f>G9</f>
        <v>1.0429999999999999</v>
      </c>
      <c r="H49" s="43">
        <f>H9</f>
        <v>1.716</v>
      </c>
      <c r="I49" s="43">
        <f>I9</f>
        <v>1.7897879999999999</v>
      </c>
      <c r="J49" s="44">
        <v>1.5</v>
      </c>
      <c r="K49" s="45">
        <v>1.5</v>
      </c>
      <c r="L49" s="46">
        <f>J49-K49</f>
        <v>0</v>
      </c>
      <c r="M49" s="46" t="s">
        <v>105</v>
      </c>
      <c r="N49" s="47">
        <v>1</v>
      </c>
      <c r="O49" s="47">
        <v>0.4</v>
      </c>
      <c r="P49" s="47" t="s">
        <v>105</v>
      </c>
      <c r="Q49" s="47">
        <v>1</v>
      </c>
      <c r="R49" s="47">
        <v>0.4</v>
      </c>
      <c r="S49" s="47" t="s">
        <v>105</v>
      </c>
      <c r="T49" s="47">
        <v>1</v>
      </c>
      <c r="U49" s="47">
        <v>0.4</v>
      </c>
      <c r="V49" s="47" t="s">
        <v>105</v>
      </c>
      <c r="W49" s="47">
        <v>1</v>
      </c>
      <c r="X49" s="47">
        <v>0.4</v>
      </c>
      <c r="Y49" s="44">
        <v>1</v>
      </c>
      <c r="Z49" s="6">
        <f t="shared" si="8"/>
        <v>2744.9978556000001</v>
      </c>
      <c r="AA49" s="6">
        <f t="shared" ref="AA49:AA111" si="37">(F49*I49*N49*Y49)/12*3</f>
        <v>686.24946390000002</v>
      </c>
      <c r="AB49" s="6">
        <f t="shared" ref="AB49:AB111" si="38">(F49*I49*Q49*Y49)/12*3</f>
        <v>686.24946390000002</v>
      </c>
      <c r="AC49" s="6">
        <f t="shared" ref="AC49:AC111" si="39">(F49*I49*T49*Y49)/12*3</f>
        <v>686.24946390000002</v>
      </c>
      <c r="AD49" s="87">
        <f t="shared" ref="AD49:AD111" si="40">(F49*I49*W49*Y49)/12*3</f>
        <v>686.24946390000002</v>
      </c>
      <c r="AE49" s="68">
        <f>Z49</f>
        <v>2744.9978556000001</v>
      </c>
      <c r="AF49" s="74"/>
      <c r="AG49" s="62"/>
      <c r="AH49" s="32"/>
      <c r="AI49" s="32"/>
    </row>
    <row r="50" spans="1:35" s="32" customFormat="1" ht="15.75" customHeight="1" x14ac:dyDescent="0.2">
      <c r="A50" s="29">
        <v>7</v>
      </c>
      <c r="B50" s="30" t="s">
        <v>47</v>
      </c>
      <c r="C50" s="30"/>
      <c r="D50" s="30"/>
      <c r="E50" s="29">
        <f>SUBTOTAL(9,E51:E53)</f>
        <v>2076</v>
      </c>
      <c r="F50" s="31"/>
      <c r="G50" s="31"/>
      <c r="H50" s="31"/>
      <c r="I50" s="37"/>
      <c r="J50" s="38"/>
      <c r="K50" s="37"/>
      <c r="L50" s="37"/>
      <c r="M50" s="37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34"/>
      <c r="Z50" s="58">
        <f>SUBTOTAL(9,Z51:Z53)</f>
        <v>10980.170401200001</v>
      </c>
      <c r="AA50" s="58">
        <f>SUBTOTAL(9,AA51:AA53)</f>
        <v>2745.0426003000002</v>
      </c>
      <c r="AB50" s="58">
        <f t="shared" ref="AB50:AD50" si="41">SUBTOTAL(9,AB51:AB53)</f>
        <v>2745.0426003000002</v>
      </c>
      <c r="AC50" s="58">
        <f t="shared" si="41"/>
        <v>2745.0426003000002</v>
      </c>
      <c r="AD50" s="86">
        <f t="shared" si="41"/>
        <v>2745.0426003000002</v>
      </c>
      <c r="AE50" s="78">
        <f>SUBTOTAL(9,AE51:AE53)</f>
        <v>10980.170401200001</v>
      </c>
      <c r="AF50" s="73">
        <f t="shared" ref="AF50:AG50" si="42">SUBTOTAL(9,AF51:AF53)</f>
        <v>0</v>
      </c>
      <c r="AG50" s="60">
        <f t="shared" si="42"/>
        <v>0</v>
      </c>
    </row>
    <row r="51" spans="1:35" s="26" customFormat="1" ht="15.75" customHeight="1" x14ac:dyDescent="0.2">
      <c r="A51" s="19">
        <v>1</v>
      </c>
      <c r="B51" s="3" t="s">
        <v>115</v>
      </c>
      <c r="C51" s="3">
        <v>1</v>
      </c>
      <c r="D51" s="3" t="s">
        <v>48</v>
      </c>
      <c r="E51" s="2">
        <v>332</v>
      </c>
      <c r="F51" s="4">
        <f>F123</f>
        <v>1533.7</v>
      </c>
      <c r="G51" s="21">
        <f>G9</f>
        <v>1.0429999999999999</v>
      </c>
      <c r="H51" s="21">
        <f>H9</f>
        <v>1.716</v>
      </c>
      <c r="I51" s="21">
        <f>I9</f>
        <v>1.7897879999999999</v>
      </c>
      <c r="J51" s="22">
        <v>5</v>
      </c>
      <c r="K51" s="23">
        <v>1.5</v>
      </c>
      <c r="L51" s="24">
        <f t="shared" ref="L51:L52" si="43">J51-K51</f>
        <v>3.5</v>
      </c>
      <c r="M51" s="24" t="s">
        <v>105</v>
      </c>
      <c r="N51" s="25">
        <f>N12</f>
        <v>1</v>
      </c>
      <c r="O51" s="25">
        <v>0.4</v>
      </c>
      <c r="P51" s="25" t="s">
        <v>105</v>
      </c>
      <c r="Q51" s="25">
        <v>1</v>
      </c>
      <c r="R51" s="25">
        <v>0.4</v>
      </c>
      <c r="S51" s="25" t="s">
        <v>105</v>
      </c>
      <c r="T51" s="25">
        <v>1</v>
      </c>
      <c r="U51" s="25">
        <v>0.4</v>
      </c>
      <c r="V51" s="25" t="s">
        <v>105</v>
      </c>
      <c r="W51" s="25">
        <v>1</v>
      </c>
      <c r="X51" s="25">
        <v>0.4</v>
      </c>
      <c r="Y51" s="22">
        <v>1</v>
      </c>
      <c r="Z51" s="6">
        <f t="shared" si="8"/>
        <v>2744.9978556000001</v>
      </c>
      <c r="AA51" s="6">
        <f t="shared" si="37"/>
        <v>686.24946390000002</v>
      </c>
      <c r="AB51" s="6">
        <f t="shared" si="38"/>
        <v>686.24946390000002</v>
      </c>
      <c r="AC51" s="6">
        <f t="shared" si="39"/>
        <v>686.24946390000002</v>
      </c>
      <c r="AD51" s="87">
        <f t="shared" si="40"/>
        <v>686.24946390000002</v>
      </c>
      <c r="AE51" s="68">
        <f>Z51</f>
        <v>2744.9978556000001</v>
      </c>
      <c r="AF51" s="74"/>
      <c r="AG51" s="62"/>
      <c r="AH51" s="32"/>
      <c r="AI51" s="32"/>
    </row>
    <row r="52" spans="1:35" s="26" customFormat="1" ht="15.75" customHeight="1" x14ac:dyDescent="0.2">
      <c r="A52" s="19">
        <v>2</v>
      </c>
      <c r="B52" s="3" t="s">
        <v>49</v>
      </c>
      <c r="C52" s="3">
        <v>1</v>
      </c>
      <c r="D52" s="3" t="s">
        <v>48</v>
      </c>
      <c r="E52" s="2">
        <v>579</v>
      </c>
      <c r="F52" s="4">
        <f>F123</f>
        <v>1533.7</v>
      </c>
      <c r="G52" s="21">
        <f>G9</f>
        <v>1.0429999999999999</v>
      </c>
      <c r="H52" s="21">
        <f>H9</f>
        <v>1.716</v>
      </c>
      <c r="I52" s="21">
        <f>I9</f>
        <v>1.7897879999999999</v>
      </c>
      <c r="J52" s="22">
        <v>4</v>
      </c>
      <c r="K52" s="23">
        <v>1.5</v>
      </c>
      <c r="L52" s="24">
        <f t="shared" si="43"/>
        <v>2.5</v>
      </c>
      <c r="M52" s="24" t="s">
        <v>105</v>
      </c>
      <c r="N52" s="25">
        <v>1</v>
      </c>
      <c r="O52" s="25">
        <v>0.4</v>
      </c>
      <c r="P52" s="25" t="s">
        <v>105</v>
      </c>
      <c r="Q52" s="25">
        <v>1</v>
      </c>
      <c r="R52" s="25">
        <v>0.4</v>
      </c>
      <c r="S52" s="25" t="s">
        <v>105</v>
      </c>
      <c r="T52" s="25">
        <v>1</v>
      </c>
      <c r="U52" s="25">
        <v>0.4</v>
      </c>
      <c r="V52" s="25" t="s">
        <v>105</v>
      </c>
      <c r="W52" s="25">
        <v>1</v>
      </c>
      <c r="X52" s="25">
        <v>0.4</v>
      </c>
      <c r="Y52" s="22">
        <v>1</v>
      </c>
      <c r="Z52" s="23">
        <f t="shared" si="8"/>
        <v>2744.9978556000001</v>
      </c>
      <c r="AA52" s="23">
        <f t="shared" si="37"/>
        <v>686.24946390000002</v>
      </c>
      <c r="AB52" s="23">
        <f t="shared" si="38"/>
        <v>686.24946390000002</v>
      </c>
      <c r="AC52" s="23">
        <f t="shared" si="39"/>
        <v>686.24946390000002</v>
      </c>
      <c r="AD52" s="88">
        <f t="shared" si="40"/>
        <v>686.24946390000002</v>
      </c>
      <c r="AE52" s="68">
        <f>Z52</f>
        <v>2744.9978556000001</v>
      </c>
      <c r="AF52" s="74"/>
      <c r="AG52" s="62"/>
      <c r="AH52" s="32"/>
      <c r="AI52" s="32"/>
    </row>
    <row r="53" spans="1:35" ht="15.75" customHeight="1" x14ac:dyDescent="0.2">
      <c r="A53" s="2">
        <v>3</v>
      </c>
      <c r="B53" s="3" t="s">
        <v>109</v>
      </c>
      <c r="C53" s="3">
        <v>2</v>
      </c>
      <c r="D53" s="3"/>
      <c r="E53" s="2">
        <v>1165</v>
      </c>
      <c r="F53" s="4">
        <f>F124</f>
        <v>3067.5</v>
      </c>
      <c r="G53" s="4">
        <f>G9</f>
        <v>1.0429999999999999</v>
      </c>
      <c r="H53" s="4">
        <f>H9</f>
        <v>1.716</v>
      </c>
      <c r="I53" s="4">
        <f>I9</f>
        <v>1.7897879999999999</v>
      </c>
      <c r="J53" s="5"/>
      <c r="K53" s="6"/>
      <c r="L53" s="7"/>
      <c r="M53" s="7" t="s">
        <v>105</v>
      </c>
      <c r="N53" s="16">
        <v>1</v>
      </c>
      <c r="O53" s="16">
        <v>0.4</v>
      </c>
      <c r="P53" s="16" t="s">
        <v>105</v>
      </c>
      <c r="Q53" s="16">
        <v>1</v>
      </c>
      <c r="R53" s="16">
        <v>0.4</v>
      </c>
      <c r="S53" s="16" t="s">
        <v>105</v>
      </c>
      <c r="T53" s="16">
        <v>1</v>
      </c>
      <c r="U53" s="16">
        <v>0.4</v>
      </c>
      <c r="V53" s="16" t="s">
        <v>105</v>
      </c>
      <c r="W53" s="16">
        <v>1</v>
      </c>
      <c r="X53" s="25">
        <v>0.4</v>
      </c>
      <c r="Y53" s="5">
        <v>1</v>
      </c>
      <c r="Z53" s="6">
        <f t="shared" si="8"/>
        <v>5490.1746899999998</v>
      </c>
      <c r="AA53" s="6">
        <f t="shared" si="37"/>
        <v>1372.5436725</v>
      </c>
      <c r="AB53" s="6">
        <f t="shared" si="38"/>
        <v>1372.5436725</v>
      </c>
      <c r="AC53" s="6">
        <f t="shared" si="39"/>
        <v>1372.5436725</v>
      </c>
      <c r="AD53" s="87">
        <f t="shared" si="40"/>
        <v>1372.5436725</v>
      </c>
      <c r="AE53" s="68">
        <f>Z53</f>
        <v>5490.1746899999998</v>
      </c>
      <c r="AF53" s="74"/>
      <c r="AG53" s="62"/>
      <c r="AH53" s="32"/>
      <c r="AI53" s="32"/>
    </row>
    <row r="54" spans="1:35" s="32" customFormat="1" ht="15.75" customHeight="1" x14ac:dyDescent="0.2">
      <c r="A54" s="29">
        <v>8</v>
      </c>
      <c r="B54" s="30" t="s">
        <v>50</v>
      </c>
      <c r="C54" s="30"/>
      <c r="D54" s="30"/>
      <c r="E54" s="29">
        <f>SUBTOTAL(9,E55:E63)</f>
        <v>5163</v>
      </c>
      <c r="F54" s="31"/>
      <c r="G54" s="31"/>
      <c r="H54" s="31"/>
      <c r="I54" s="37"/>
      <c r="J54" s="38"/>
      <c r="K54" s="37"/>
      <c r="L54" s="37"/>
      <c r="M54" s="37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38"/>
      <c r="Z54" s="58">
        <f>SUBTOTAL(9,Z55:Z63)</f>
        <v>31764.875532389997</v>
      </c>
      <c r="AA54" s="58">
        <f>SUBTOTAL(9,AA55:AA63)</f>
        <v>7924.0626464999996</v>
      </c>
      <c r="AB54" s="58">
        <f t="shared" ref="AB54:AD54" si="44">SUBTOTAL(9,AB55:AB63)</f>
        <v>7924.0626464999996</v>
      </c>
      <c r="AC54" s="58">
        <f t="shared" si="44"/>
        <v>7924.0626464999996</v>
      </c>
      <c r="AD54" s="86">
        <f t="shared" si="44"/>
        <v>7992.687592889999</v>
      </c>
      <c r="AE54" s="78">
        <f>SUBTOTAL(9,AE55:AE63)</f>
        <v>31764.875532389997</v>
      </c>
      <c r="AF54" s="73">
        <f t="shared" ref="AF54:AG54" si="45">SUBTOTAL(9,AF55:AF63)</f>
        <v>0</v>
      </c>
      <c r="AG54" s="60">
        <f t="shared" si="45"/>
        <v>0</v>
      </c>
    </row>
    <row r="55" spans="1:35" s="26" customFormat="1" ht="15.75" customHeight="1" x14ac:dyDescent="0.2">
      <c r="A55" s="19">
        <v>1</v>
      </c>
      <c r="B55" s="3" t="s">
        <v>51</v>
      </c>
      <c r="C55" s="3">
        <v>2</v>
      </c>
      <c r="D55" s="3" t="s">
        <v>52</v>
      </c>
      <c r="E55" s="2">
        <v>1075</v>
      </c>
      <c r="F55" s="4">
        <f>F124</f>
        <v>3067.5</v>
      </c>
      <c r="G55" s="21">
        <f>G9</f>
        <v>1.0429999999999999</v>
      </c>
      <c r="H55" s="21">
        <f>H9</f>
        <v>1.716</v>
      </c>
      <c r="I55" s="21">
        <f>I9</f>
        <v>1.7897879999999999</v>
      </c>
      <c r="J55" s="22">
        <v>6</v>
      </c>
      <c r="K55" s="23">
        <v>1.5</v>
      </c>
      <c r="L55" s="24">
        <f t="shared" ref="L55:L63" si="46">J55-K55</f>
        <v>4.5</v>
      </c>
      <c r="M55" s="24" t="s">
        <v>105</v>
      </c>
      <c r="N55" s="25">
        <f>N12</f>
        <v>1</v>
      </c>
      <c r="O55" s="25">
        <v>0.4</v>
      </c>
      <c r="P55" s="25" t="s">
        <v>105</v>
      </c>
      <c r="Q55" s="25">
        <v>1</v>
      </c>
      <c r="R55" s="25">
        <v>0.4</v>
      </c>
      <c r="S55" s="25" t="s">
        <v>105</v>
      </c>
      <c r="T55" s="25">
        <v>1</v>
      </c>
      <c r="U55" s="25">
        <v>0.4</v>
      </c>
      <c r="V55" s="25" t="s">
        <v>105</v>
      </c>
      <c r="W55" s="25">
        <v>1</v>
      </c>
      <c r="X55" s="25">
        <v>0.4</v>
      </c>
      <c r="Y55" s="22">
        <v>1</v>
      </c>
      <c r="Z55" s="6">
        <f t="shared" si="8"/>
        <v>5490.1746899999998</v>
      </c>
      <c r="AA55" s="6">
        <f t="shared" si="37"/>
        <v>1372.5436725</v>
      </c>
      <c r="AB55" s="6">
        <f t="shared" si="38"/>
        <v>1372.5436725</v>
      </c>
      <c r="AC55" s="6">
        <f t="shared" si="39"/>
        <v>1372.5436725</v>
      </c>
      <c r="AD55" s="87">
        <f t="shared" si="40"/>
        <v>1372.5436725</v>
      </c>
      <c r="AE55" s="68">
        <f t="shared" ref="AE55:AE63" si="47">Z55</f>
        <v>5490.1746899999998</v>
      </c>
      <c r="AF55" s="74"/>
      <c r="AG55" s="62"/>
      <c r="AH55" s="32"/>
      <c r="AI55" s="32"/>
    </row>
    <row r="56" spans="1:35" ht="15.75" customHeight="1" x14ac:dyDescent="0.2">
      <c r="A56" s="2">
        <v>2</v>
      </c>
      <c r="B56" s="3" t="s">
        <v>53</v>
      </c>
      <c r="C56" s="3">
        <v>0</v>
      </c>
      <c r="D56" s="3" t="s">
        <v>52</v>
      </c>
      <c r="E56" s="57">
        <v>86</v>
      </c>
      <c r="F56" s="4">
        <f>F122</f>
        <v>1298.6099999999999</v>
      </c>
      <c r="G56" s="4">
        <f>G9</f>
        <v>1.0429999999999999</v>
      </c>
      <c r="H56" s="4">
        <f>H9</f>
        <v>1.716</v>
      </c>
      <c r="I56" s="4">
        <f>I9</f>
        <v>1.7897879999999999</v>
      </c>
      <c r="J56" s="5">
        <v>2</v>
      </c>
      <c r="K56" s="6">
        <v>1.5</v>
      </c>
      <c r="L56" s="7">
        <f t="shared" si="46"/>
        <v>0.5</v>
      </c>
      <c r="M56" s="7" t="s">
        <v>105</v>
      </c>
      <c r="N56" s="16">
        <v>1</v>
      </c>
      <c r="O56" s="16">
        <v>0.4</v>
      </c>
      <c r="P56" s="16" t="s">
        <v>105</v>
      </c>
      <c r="Q56" s="16">
        <v>1</v>
      </c>
      <c r="R56" s="25">
        <v>0.4</v>
      </c>
      <c r="S56" s="16" t="s">
        <v>105</v>
      </c>
      <c r="T56" s="16">
        <v>1</v>
      </c>
      <c r="U56" s="25">
        <v>0.4</v>
      </c>
      <c r="V56" s="16" t="s">
        <v>105</v>
      </c>
      <c r="W56" s="16">
        <v>1</v>
      </c>
      <c r="X56" s="16">
        <v>0.4</v>
      </c>
      <c r="Y56" s="5">
        <v>1</v>
      </c>
      <c r="Z56" s="6">
        <f t="shared" si="8"/>
        <v>2324.2365946799996</v>
      </c>
      <c r="AA56" s="6">
        <f t="shared" si="37"/>
        <v>581.0591486699999</v>
      </c>
      <c r="AB56" s="6">
        <f t="shared" si="38"/>
        <v>581.0591486699999</v>
      </c>
      <c r="AC56" s="6">
        <f t="shared" si="39"/>
        <v>581.0591486699999</v>
      </c>
      <c r="AD56" s="87">
        <f t="shared" si="40"/>
        <v>581.0591486699999</v>
      </c>
      <c r="AE56" s="68">
        <f t="shared" si="47"/>
        <v>2324.2365946799996</v>
      </c>
      <c r="AF56" s="74"/>
      <c r="AG56" s="62"/>
      <c r="AH56" s="32"/>
      <c r="AI56" s="32"/>
    </row>
    <row r="57" spans="1:35" s="26" customFormat="1" ht="15.75" customHeight="1" x14ac:dyDescent="0.2">
      <c r="A57" s="19">
        <v>3</v>
      </c>
      <c r="B57" s="3" t="s">
        <v>54</v>
      </c>
      <c r="C57" s="3">
        <v>2</v>
      </c>
      <c r="D57" s="3" t="s">
        <v>52</v>
      </c>
      <c r="E57" s="2">
        <v>1006</v>
      </c>
      <c r="F57" s="4">
        <f>F124</f>
        <v>3067.5</v>
      </c>
      <c r="G57" s="21">
        <f>G9</f>
        <v>1.0429999999999999</v>
      </c>
      <c r="H57" s="21">
        <f>H9</f>
        <v>1.716</v>
      </c>
      <c r="I57" s="21">
        <f>I9</f>
        <v>1.7897879999999999</v>
      </c>
      <c r="J57" s="22">
        <v>3</v>
      </c>
      <c r="K57" s="23">
        <v>1.5</v>
      </c>
      <c r="L57" s="24">
        <f t="shared" si="46"/>
        <v>1.5</v>
      </c>
      <c r="M57" s="24" t="s">
        <v>105</v>
      </c>
      <c r="N57" s="25">
        <f>N12</f>
        <v>1</v>
      </c>
      <c r="O57" s="25">
        <v>0.4</v>
      </c>
      <c r="P57" s="25" t="s">
        <v>105</v>
      </c>
      <c r="Q57" s="25">
        <v>1</v>
      </c>
      <c r="R57" s="25">
        <v>0.4</v>
      </c>
      <c r="S57" s="25" t="s">
        <v>105</v>
      </c>
      <c r="T57" s="25">
        <v>1</v>
      </c>
      <c r="U57" s="25">
        <v>0.4</v>
      </c>
      <c r="V57" s="25" t="s">
        <v>105</v>
      </c>
      <c r="W57" s="25">
        <v>1</v>
      </c>
      <c r="X57" s="25">
        <v>0.4</v>
      </c>
      <c r="Y57" s="22">
        <v>1</v>
      </c>
      <c r="Z57" s="6">
        <f t="shared" si="8"/>
        <v>5490.1746899999998</v>
      </c>
      <c r="AA57" s="6">
        <f t="shared" si="37"/>
        <v>1372.5436725</v>
      </c>
      <c r="AB57" s="6">
        <f t="shared" si="38"/>
        <v>1372.5436725</v>
      </c>
      <c r="AC57" s="6">
        <f t="shared" si="39"/>
        <v>1372.5436725</v>
      </c>
      <c r="AD57" s="87">
        <f t="shared" si="40"/>
        <v>1372.5436725</v>
      </c>
      <c r="AE57" s="68">
        <f t="shared" si="47"/>
        <v>5490.1746899999998</v>
      </c>
      <c r="AF57" s="74"/>
      <c r="AG57" s="62"/>
      <c r="AH57" s="32"/>
      <c r="AI57" s="32"/>
    </row>
    <row r="58" spans="1:35" ht="15.75" customHeight="1" x14ac:dyDescent="0.2">
      <c r="A58" s="2">
        <v>4</v>
      </c>
      <c r="B58" s="3" t="s">
        <v>55</v>
      </c>
      <c r="C58" s="3">
        <v>1</v>
      </c>
      <c r="D58" s="3" t="s">
        <v>52</v>
      </c>
      <c r="E58" s="2">
        <v>591</v>
      </c>
      <c r="F58" s="4">
        <f>F123</f>
        <v>1533.7</v>
      </c>
      <c r="G58" s="4">
        <f>G9</f>
        <v>1.0429999999999999</v>
      </c>
      <c r="H58" s="4">
        <f>H9</f>
        <v>1.716</v>
      </c>
      <c r="I58" s="4">
        <f>I9</f>
        <v>1.7897879999999999</v>
      </c>
      <c r="J58" s="5">
        <v>3</v>
      </c>
      <c r="K58" s="6">
        <v>1.5</v>
      </c>
      <c r="L58" s="7">
        <f t="shared" si="46"/>
        <v>1.5</v>
      </c>
      <c r="M58" s="7" t="s">
        <v>11</v>
      </c>
      <c r="N58" s="16">
        <f t="shared" ref="N58:N62" si="48">$N$9</f>
        <v>0.9</v>
      </c>
      <c r="O58" s="16">
        <v>0.35</v>
      </c>
      <c r="P58" s="16" t="s">
        <v>11</v>
      </c>
      <c r="Q58" s="16">
        <v>0.9</v>
      </c>
      <c r="R58" s="16">
        <v>0.35</v>
      </c>
      <c r="S58" s="16" t="s">
        <v>11</v>
      </c>
      <c r="T58" s="16">
        <v>0.9</v>
      </c>
      <c r="U58" s="16">
        <v>0.35</v>
      </c>
      <c r="V58" s="16" t="s">
        <v>11</v>
      </c>
      <c r="W58" s="16">
        <v>0.9</v>
      </c>
      <c r="X58" s="16">
        <v>0.35</v>
      </c>
      <c r="Y58" s="5">
        <v>1</v>
      </c>
      <c r="Z58" s="6">
        <f t="shared" si="8"/>
        <v>2470.4980700400001</v>
      </c>
      <c r="AA58" s="6">
        <f t="shared" si="37"/>
        <v>617.62451751000003</v>
      </c>
      <c r="AB58" s="6">
        <f t="shared" si="38"/>
        <v>617.62451751000003</v>
      </c>
      <c r="AC58" s="6">
        <f t="shared" si="39"/>
        <v>617.62451751000003</v>
      </c>
      <c r="AD58" s="87">
        <f t="shared" si="40"/>
        <v>617.62451751000003</v>
      </c>
      <c r="AE58" s="68">
        <f t="shared" si="47"/>
        <v>2470.4980700400001</v>
      </c>
      <c r="AF58" s="74"/>
      <c r="AG58" s="62"/>
      <c r="AH58" s="32"/>
      <c r="AI58" s="32"/>
    </row>
    <row r="59" spans="1:35" ht="15.75" customHeight="1" x14ac:dyDescent="0.2">
      <c r="A59" s="2">
        <v>5</v>
      </c>
      <c r="B59" s="3" t="s">
        <v>56</v>
      </c>
      <c r="C59" s="3">
        <v>1</v>
      </c>
      <c r="D59" s="3" t="s">
        <v>52</v>
      </c>
      <c r="E59" s="2">
        <v>433</v>
      </c>
      <c r="F59" s="4">
        <f>F123</f>
        <v>1533.7</v>
      </c>
      <c r="G59" s="4">
        <f>G9</f>
        <v>1.0429999999999999</v>
      </c>
      <c r="H59" s="4">
        <f>H9</f>
        <v>1.716</v>
      </c>
      <c r="I59" s="4">
        <f>I9</f>
        <v>1.7897879999999999</v>
      </c>
      <c r="J59" s="5">
        <v>3</v>
      </c>
      <c r="K59" s="6">
        <v>1.5</v>
      </c>
      <c r="L59" s="7">
        <f t="shared" si="46"/>
        <v>1.5</v>
      </c>
      <c r="M59" s="7" t="s">
        <v>11</v>
      </c>
      <c r="N59" s="16">
        <f t="shared" si="48"/>
        <v>0.9</v>
      </c>
      <c r="O59" s="16">
        <v>0.35</v>
      </c>
      <c r="P59" s="16" t="s">
        <v>11</v>
      </c>
      <c r="Q59" s="16">
        <v>0.9</v>
      </c>
      <c r="R59" s="16">
        <v>0.35</v>
      </c>
      <c r="S59" s="16" t="s">
        <v>11</v>
      </c>
      <c r="T59" s="16">
        <v>0.9</v>
      </c>
      <c r="U59" s="16">
        <v>0.35</v>
      </c>
      <c r="V59" s="16" t="s">
        <v>11</v>
      </c>
      <c r="W59" s="16">
        <v>0.9</v>
      </c>
      <c r="X59" s="16">
        <v>0.35</v>
      </c>
      <c r="Y59" s="5">
        <v>1</v>
      </c>
      <c r="Z59" s="6">
        <f t="shared" si="8"/>
        <v>2470.4980700400001</v>
      </c>
      <c r="AA59" s="6">
        <f t="shared" si="37"/>
        <v>617.62451751000003</v>
      </c>
      <c r="AB59" s="6">
        <f t="shared" si="38"/>
        <v>617.62451751000003</v>
      </c>
      <c r="AC59" s="6">
        <f t="shared" si="39"/>
        <v>617.62451751000003</v>
      </c>
      <c r="AD59" s="87">
        <f t="shared" si="40"/>
        <v>617.62451751000003</v>
      </c>
      <c r="AE59" s="68">
        <f t="shared" si="47"/>
        <v>2470.4980700400001</v>
      </c>
      <c r="AF59" s="74"/>
      <c r="AG59" s="62"/>
      <c r="AH59" s="32"/>
      <c r="AI59" s="32"/>
    </row>
    <row r="60" spans="1:35" s="26" customFormat="1" ht="15.75" customHeight="1" x14ac:dyDescent="0.2">
      <c r="A60" s="19">
        <v>6</v>
      </c>
      <c r="B60" s="3" t="s">
        <v>57</v>
      </c>
      <c r="C60" s="3">
        <v>2</v>
      </c>
      <c r="D60" s="3" t="s">
        <v>52</v>
      </c>
      <c r="E60" s="2">
        <v>977</v>
      </c>
      <c r="F60" s="4">
        <f>F124</f>
        <v>3067.5</v>
      </c>
      <c r="G60" s="21">
        <f>G9</f>
        <v>1.0429999999999999</v>
      </c>
      <c r="H60" s="21">
        <f>H9</f>
        <v>1.716</v>
      </c>
      <c r="I60" s="21">
        <f>I9</f>
        <v>1.7897879999999999</v>
      </c>
      <c r="J60" s="22">
        <v>3</v>
      </c>
      <c r="K60" s="23">
        <v>1.5</v>
      </c>
      <c r="L60" s="24">
        <f t="shared" si="46"/>
        <v>1.5</v>
      </c>
      <c r="M60" s="24" t="s">
        <v>105</v>
      </c>
      <c r="N60" s="25">
        <f>N12</f>
        <v>1</v>
      </c>
      <c r="O60" s="25">
        <v>0.4</v>
      </c>
      <c r="P60" s="25" t="s">
        <v>105</v>
      </c>
      <c r="Q60" s="25">
        <v>1</v>
      </c>
      <c r="R60" s="25">
        <v>0.4</v>
      </c>
      <c r="S60" s="25" t="s">
        <v>105</v>
      </c>
      <c r="T60" s="25">
        <v>1</v>
      </c>
      <c r="U60" s="25">
        <v>0.4</v>
      </c>
      <c r="V60" s="25" t="s">
        <v>105</v>
      </c>
      <c r="W60" s="25">
        <v>1</v>
      </c>
      <c r="X60" s="25">
        <v>0.4</v>
      </c>
      <c r="Y60" s="22">
        <v>1</v>
      </c>
      <c r="Z60" s="6">
        <f t="shared" si="8"/>
        <v>5490.1746899999998</v>
      </c>
      <c r="AA60" s="6">
        <f t="shared" si="37"/>
        <v>1372.5436725</v>
      </c>
      <c r="AB60" s="6">
        <f t="shared" si="38"/>
        <v>1372.5436725</v>
      </c>
      <c r="AC60" s="6">
        <f t="shared" si="39"/>
        <v>1372.5436725</v>
      </c>
      <c r="AD60" s="87">
        <f t="shared" si="40"/>
        <v>1372.5436725</v>
      </c>
      <c r="AE60" s="68">
        <f t="shared" si="47"/>
        <v>5490.1746899999998</v>
      </c>
      <c r="AF60" s="74"/>
      <c r="AG60" s="62"/>
      <c r="AH60" s="32"/>
      <c r="AI60" s="32"/>
    </row>
    <row r="61" spans="1:35" s="26" customFormat="1" ht="15.75" customHeight="1" x14ac:dyDescent="0.2">
      <c r="A61" s="19">
        <v>7</v>
      </c>
      <c r="B61" s="3" t="s">
        <v>58</v>
      </c>
      <c r="C61" s="3">
        <v>1</v>
      </c>
      <c r="D61" s="3" t="s">
        <v>52</v>
      </c>
      <c r="E61" s="2">
        <v>513</v>
      </c>
      <c r="F61" s="4">
        <f>F123</f>
        <v>1533.7</v>
      </c>
      <c r="G61" s="21">
        <f>G9</f>
        <v>1.0429999999999999</v>
      </c>
      <c r="H61" s="21">
        <f>H9</f>
        <v>1.716</v>
      </c>
      <c r="I61" s="21">
        <f>I9</f>
        <v>1.7897879999999999</v>
      </c>
      <c r="J61" s="22">
        <v>3</v>
      </c>
      <c r="K61" s="23">
        <v>1.5</v>
      </c>
      <c r="L61" s="24">
        <f t="shared" si="46"/>
        <v>1.5</v>
      </c>
      <c r="M61" s="24" t="s">
        <v>105</v>
      </c>
      <c r="N61" s="25">
        <f>N12</f>
        <v>1</v>
      </c>
      <c r="O61" s="25">
        <v>0.4</v>
      </c>
      <c r="P61" s="25" t="s">
        <v>105</v>
      </c>
      <c r="Q61" s="25">
        <v>1</v>
      </c>
      <c r="R61" s="25">
        <v>0.4</v>
      </c>
      <c r="S61" s="25" t="s">
        <v>105</v>
      </c>
      <c r="T61" s="25">
        <v>1</v>
      </c>
      <c r="U61" s="25">
        <v>0.4</v>
      </c>
      <c r="V61" s="25" t="s">
        <v>105</v>
      </c>
      <c r="W61" s="25">
        <v>1</v>
      </c>
      <c r="X61" s="25">
        <v>0.4</v>
      </c>
      <c r="Y61" s="22">
        <v>1</v>
      </c>
      <c r="Z61" s="6">
        <f t="shared" si="8"/>
        <v>2744.9978556000001</v>
      </c>
      <c r="AA61" s="6">
        <f t="shared" si="37"/>
        <v>686.24946390000002</v>
      </c>
      <c r="AB61" s="6">
        <f t="shared" si="38"/>
        <v>686.24946390000002</v>
      </c>
      <c r="AC61" s="6">
        <f t="shared" si="39"/>
        <v>686.24946390000002</v>
      </c>
      <c r="AD61" s="87">
        <f t="shared" si="40"/>
        <v>686.24946390000002</v>
      </c>
      <c r="AE61" s="68">
        <f t="shared" si="47"/>
        <v>2744.9978556000001</v>
      </c>
      <c r="AF61" s="74"/>
      <c r="AG61" s="62"/>
      <c r="AH61" s="32"/>
      <c r="AI61" s="32"/>
    </row>
    <row r="62" spans="1:35" s="26" customFormat="1" ht="15.75" customHeight="1" x14ac:dyDescent="0.2">
      <c r="A62" s="19">
        <v>8</v>
      </c>
      <c r="B62" s="82" t="s">
        <v>116</v>
      </c>
      <c r="C62" s="3">
        <v>1</v>
      </c>
      <c r="D62" s="3" t="s">
        <v>52</v>
      </c>
      <c r="E62" s="2">
        <v>287</v>
      </c>
      <c r="F62" s="4">
        <f>F123</f>
        <v>1533.7</v>
      </c>
      <c r="G62" s="21">
        <f>G9</f>
        <v>1.0429999999999999</v>
      </c>
      <c r="H62" s="21">
        <f>H9</f>
        <v>1.716</v>
      </c>
      <c r="I62" s="21">
        <f>I9</f>
        <v>1.7897879999999999</v>
      </c>
      <c r="J62" s="22">
        <v>2</v>
      </c>
      <c r="K62" s="23">
        <v>1.5</v>
      </c>
      <c r="L62" s="24">
        <f t="shared" si="46"/>
        <v>0.5</v>
      </c>
      <c r="M62" s="24" t="s">
        <v>11</v>
      </c>
      <c r="N62" s="25">
        <f t="shared" si="48"/>
        <v>0.9</v>
      </c>
      <c r="O62" s="25">
        <v>0.35</v>
      </c>
      <c r="P62" s="25" t="s">
        <v>11</v>
      </c>
      <c r="Q62" s="25">
        <v>0.9</v>
      </c>
      <c r="R62" s="25">
        <v>0.35</v>
      </c>
      <c r="S62" s="25" t="s">
        <v>11</v>
      </c>
      <c r="T62" s="25">
        <v>0.9</v>
      </c>
      <c r="U62" s="25">
        <v>0.35</v>
      </c>
      <c r="V62" s="25" t="s">
        <v>105</v>
      </c>
      <c r="W62" s="25">
        <v>1</v>
      </c>
      <c r="X62" s="25">
        <v>0.4</v>
      </c>
      <c r="Y62" s="22">
        <v>1</v>
      </c>
      <c r="Z62" s="23">
        <f t="shared" si="8"/>
        <v>2539.12301643</v>
      </c>
      <c r="AA62" s="23">
        <f t="shared" si="37"/>
        <v>617.62451751000003</v>
      </c>
      <c r="AB62" s="23">
        <f t="shared" si="38"/>
        <v>617.62451751000003</v>
      </c>
      <c r="AC62" s="23">
        <f t="shared" si="39"/>
        <v>617.62451751000003</v>
      </c>
      <c r="AD62" s="88">
        <f t="shared" si="40"/>
        <v>686.24946390000002</v>
      </c>
      <c r="AE62" s="68">
        <f t="shared" si="47"/>
        <v>2539.12301643</v>
      </c>
      <c r="AF62" s="75"/>
      <c r="AG62" s="63"/>
    </row>
    <row r="63" spans="1:35" s="26" customFormat="1" ht="15.75" customHeight="1" x14ac:dyDescent="0.2">
      <c r="A63" s="19">
        <v>9</v>
      </c>
      <c r="B63" s="3" t="s">
        <v>59</v>
      </c>
      <c r="C63" s="3">
        <v>1</v>
      </c>
      <c r="D63" s="3" t="s">
        <v>52</v>
      </c>
      <c r="E63" s="57">
        <v>195</v>
      </c>
      <c r="F63" s="4">
        <f>F123</f>
        <v>1533.7</v>
      </c>
      <c r="G63" s="21">
        <f>G9</f>
        <v>1.0429999999999999</v>
      </c>
      <c r="H63" s="21">
        <f>H9</f>
        <v>1.716</v>
      </c>
      <c r="I63" s="21">
        <f>I9</f>
        <v>1.7897879999999999</v>
      </c>
      <c r="J63" s="5">
        <v>2</v>
      </c>
      <c r="K63" s="6">
        <v>1.5</v>
      </c>
      <c r="L63" s="7">
        <f t="shared" si="46"/>
        <v>0.5</v>
      </c>
      <c r="M63" s="24" t="s">
        <v>105</v>
      </c>
      <c r="N63" s="25">
        <v>1</v>
      </c>
      <c r="O63" s="25">
        <v>0.4</v>
      </c>
      <c r="P63" s="25" t="s">
        <v>105</v>
      </c>
      <c r="Q63" s="25">
        <v>1</v>
      </c>
      <c r="R63" s="25">
        <v>0.4</v>
      </c>
      <c r="S63" s="25" t="s">
        <v>105</v>
      </c>
      <c r="T63" s="25">
        <v>1</v>
      </c>
      <c r="U63" s="25">
        <v>0.4</v>
      </c>
      <c r="V63" s="25" t="s">
        <v>105</v>
      </c>
      <c r="W63" s="25">
        <v>1</v>
      </c>
      <c r="X63" s="25">
        <v>0.4</v>
      </c>
      <c r="Y63" s="22">
        <v>1</v>
      </c>
      <c r="Z63" s="23">
        <f t="shared" si="8"/>
        <v>2744.9978556000001</v>
      </c>
      <c r="AA63" s="6">
        <f t="shared" si="37"/>
        <v>686.24946390000002</v>
      </c>
      <c r="AB63" s="6">
        <f t="shared" si="38"/>
        <v>686.24946390000002</v>
      </c>
      <c r="AC63" s="6">
        <f t="shared" si="39"/>
        <v>686.24946390000002</v>
      </c>
      <c r="AD63" s="87">
        <f t="shared" si="40"/>
        <v>686.24946390000002</v>
      </c>
      <c r="AE63" s="68">
        <f t="shared" si="47"/>
        <v>2744.9978556000001</v>
      </c>
      <c r="AF63" s="74"/>
      <c r="AG63" s="62"/>
      <c r="AH63" s="32"/>
      <c r="AI63" s="32"/>
    </row>
    <row r="64" spans="1:35" s="32" customFormat="1" ht="15.75" customHeight="1" x14ac:dyDescent="0.2">
      <c r="A64" s="29">
        <v>9</v>
      </c>
      <c r="B64" s="30" t="s">
        <v>60</v>
      </c>
      <c r="C64" s="30"/>
      <c r="D64" s="30"/>
      <c r="E64" s="29">
        <f>SUBTOTAL(9,E65:E69)</f>
        <v>3730</v>
      </c>
      <c r="F64" s="31"/>
      <c r="G64" s="31"/>
      <c r="H64" s="31"/>
      <c r="I64" s="37"/>
      <c r="J64" s="38"/>
      <c r="K64" s="37"/>
      <c r="L64" s="37"/>
      <c r="M64" s="37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34"/>
      <c r="Z64" s="58">
        <f>SUBTOTAL(9,Z65:Z69)</f>
        <v>16195.666326840001</v>
      </c>
      <c r="AA64" s="58">
        <f>SUBTOTAL(9,AA65:AA69)</f>
        <v>4048.9165817100002</v>
      </c>
      <c r="AB64" s="58">
        <f t="shared" ref="AB64:AD64" si="49">SUBTOTAL(9,AB65:AB69)</f>
        <v>4048.9165817100002</v>
      </c>
      <c r="AC64" s="58">
        <f t="shared" si="49"/>
        <v>4048.9165817100002</v>
      </c>
      <c r="AD64" s="86">
        <f t="shared" si="49"/>
        <v>4048.9165817100002</v>
      </c>
      <c r="AE64" s="78">
        <f>SUBTOTAL(9,AE65:AE69)</f>
        <v>16195.666326840001</v>
      </c>
      <c r="AF64" s="73">
        <f t="shared" ref="AF64:AG64" si="50">SUBTOTAL(9,AF65:AF69)</f>
        <v>0</v>
      </c>
      <c r="AG64" s="60">
        <f t="shared" si="50"/>
        <v>0</v>
      </c>
    </row>
    <row r="65" spans="1:35" s="26" customFormat="1" ht="15.75" customHeight="1" x14ac:dyDescent="0.2">
      <c r="A65" s="19">
        <v>1</v>
      </c>
      <c r="B65" s="3" t="s">
        <v>61</v>
      </c>
      <c r="C65" s="3">
        <v>1</v>
      </c>
      <c r="D65" s="3" t="s">
        <v>62</v>
      </c>
      <c r="E65" s="2">
        <v>531</v>
      </c>
      <c r="F65" s="4">
        <f>F123</f>
        <v>1533.7</v>
      </c>
      <c r="G65" s="21">
        <f>G9</f>
        <v>1.0429999999999999</v>
      </c>
      <c r="H65" s="21">
        <f>H9</f>
        <v>1.716</v>
      </c>
      <c r="I65" s="21">
        <f>I9</f>
        <v>1.7897879999999999</v>
      </c>
      <c r="J65" s="22">
        <v>2.5</v>
      </c>
      <c r="K65" s="23">
        <v>1.5</v>
      </c>
      <c r="L65" s="24">
        <f t="shared" ref="L65:L69" si="51">J65-K65</f>
        <v>1</v>
      </c>
      <c r="M65" s="24" t="s">
        <v>105</v>
      </c>
      <c r="N65" s="25">
        <f>N12</f>
        <v>1</v>
      </c>
      <c r="O65" s="25">
        <v>0.4</v>
      </c>
      <c r="P65" s="25" t="s">
        <v>105</v>
      </c>
      <c r="Q65" s="25">
        <v>1</v>
      </c>
      <c r="R65" s="25">
        <v>0.4</v>
      </c>
      <c r="S65" s="25" t="s">
        <v>105</v>
      </c>
      <c r="T65" s="25">
        <v>1</v>
      </c>
      <c r="U65" s="25">
        <v>0.4</v>
      </c>
      <c r="V65" s="25" t="s">
        <v>105</v>
      </c>
      <c r="W65" s="25">
        <v>1</v>
      </c>
      <c r="X65" s="25">
        <v>0.4</v>
      </c>
      <c r="Y65" s="22">
        <v>1</v>
      </c>
      <c r="Z65" s="6">
        <f t="shared" si="8"/>
        <v>2744.9978556000001</v>
      </c>
      <c r="AA65" s="6">
        <f t="shared" si="37"/>
        <v>686.24946390000002</v>
      </c>
      <c r="AB65" s="6">
        <f t="shared" si="38"/>
        <v>686.24946390000002</v>
      </c>
      <c r="AC65" s="6">
        <f t="shared" si="39"/>
        <v>686.24946390000002</v>
      </c>
      <c r="AD65" s="87">
        <f t="shared" si="40"/>
        <v>686.24946390000002</v>
      </c>
      <c r="AE65" s="68">
        <f>Z65</f>
        <v>2744.9978556000001</v>
      </c>
      <c r="AF65" s="74"/>
      <c r="AG65" s="62"/>
      <c r="AH65" s="32"/>
      <c r="AI65" s="32"/>
    </row>
    <row r="66" spans="1:35" s="26" customFormat="1" ht="15.75" customHeight="1" x14ac:dyDescent="0.2">
      <c r="A66" s="19">
        <v>2</v>
      </c>
      <c r="B66" s="3" t="s">
        <v>63</v>
      </c>
      <c r="C66" s="3">
        <v>2</v>
      </c>
      <c r="D66" s="3" t="s">
        <v>62</v>
      </c>
      <c r="E66" s="2">
        <v>1209</v>
      </c>
      <c r="F66" s="4">
        <f>F124</f>
        <v>3067.5</v>
      </c>
      <c r="G66" s="21">
        <f>G9</f>
        <v>1.0429999999999999</v>
      </c>
      <c r="H66" s="21">
        <f>H9</f>
        <v>1.716</v>
      </c>
      <c r="I66" s="21">
        <f>I9</f>
        <v>1.7897879999999999</v>
      </c>
      <c r="J66" s="22">
        <v>7</v>
      </c>
      <c r="K66" s="23">
        <v>1.5</v>
      </c>
      <c r="L66" s="24">
        <f t="shared" si="51"/>
        <v>5.5</v>
      </c>
      <c r="M66" s="24" t="s">
        <v>105</v>
      </c>
      <c r="N66" s="25">
        <f>N12</f>
        <v>1</v>
      </c>
      <c r="O66" s="25">
        <v>0.4</v>
      </c>
      <c r="P66" s="25" t="s">
        <v>105</v>
      </c>
      <c r="Q66" s="25">
        <v>1</v>
      </c>
      <c r="R66" s="25">
        <v>0.4</v>
      </c>
      <c r="S66" s="25" t="s">
        <v>105</v>
      </c>
      <c r="T66" s="25">
        <v>1</v>
      </c>
      <c r="U66" s="25">
        <v>0.4</v>
      </c>
      <c r="V66" s="25" t="s">
        <v>105</v>
      </c>
      <c r="W66" s="25">
        <v>1</v>
      </c>
      <c r="X66" s="25">
        <v>0.4</v>
      </c>
      <c r="Y66" s="22">
        <v>1</v>
      </c>
      <c r="Z66" s="6">
        <f t="shared" si="8"/>
        <v>5490.1746899999998</v>
      </c>
      <c r="AA66" s="6">
        <f t="shared" si="37"/>
        <v>1372.5436725</v>
      </c>
      <c r="AB66" s="6">
        <f t="shared" si="38"/>
        <v>1372.5436725</v>
      </c>
      <c r="AC66" s="6">
        <f t="shared" si="39"/>
        <v>1372.5436725</v>
      </c>
      <c r="AD66" s="87">
        <f t="shared" si="40"/>
        <v>1372.5436725</v>
      </c>
      <c r="AE66" s="68">
        <f>Z66</f>
        <v>5490.1746899999998</v>
      </c>
      <c r="AF66" s="74"/>
      <c r="AG66" s="62"/>
      <c r="AH66" s="32"/>
      <c r="AI66" s="32"/>
    </row>
    <row r="67" spans="1:35" s="26" customFormat="1" ht="15.75" customHeight="1" x14ac:dyDescent="0.2">
      <c r="A67" s="19">
        <v>3</v>
      </c>
      <c r="B67" s="3" t="s">
        <v>64</v>
      </c>
      <c r="C67" s="3">
        <v>1</v>
      </c>
      <c r="D67" s="3" t="s">
        <v>62</v>
      </c>
      <c r="E67" s="2">
        <v>733</v>
      </c>
      <c r="F67" s="4">
        <f>F123</f>
        <v>1533.7</v>
      </c>
      <c r="G67" s="21">
        <f>G9</f>
        <v>1.0429999999999999</v>
      </c>
      <c r="H67" s="21">
        <f>H9</f>
        <v>1.716</v>
      </c>
      <c r="I67" s="21">
        <f>I9</f>
        <v>1.7897879999999999</v>
      </c>
      <c r="J67" s="22">
        <v>6</v>
      </c>
      <c r="K67" s="23">
        <v>1.5</v>
      </c>
      <c r="L67" s="24">
        <f t="shared" si="51"/>
        <v>4.5</v>
      </c>
      <c r="M67" s="24" t="s">
        <v>105</v>
      </c>
      <c r="N67" s="25">
        <f>N12</f>
        <v>1</v>
      </c>
      <c r="O67" s="25">
        <v>0.4</v>
      </c>
      <c r="P67" s="25" t="s">
        <v>105</v>
      </c>
      <c r="Q67" s="25">
        <v>1</v>
      </c>
      <c r="R67" s="25">
        <v>0.4</v>
      </c>
      <c r="S67" s="25" t="s">
        <v>105</v>
      </c>
      <c r="T67" s="25">
        <v>1</v>
      </c>
      <c r="U67" s="25">
        <v>0.4</v>
      </c>
      <c r="V67" s="25" t="s">
        <v>105</v>
      </c>
      <c r="W67" s="25">
        <v>1</v>
      </c>
      <c r="X67" s="25">
        <v>0.4</v>
      </c>
      <c r="Y67" s="22">
        <v>1</v>
      </c>
      <c r="Z67" s="6">
        <f t="shared" si="8"/>
        <v>2744.9978556000001</v>
      </c>
      <c r="AA67" s="6">
        <f t="shared" si="37"/>
        <v>686.24946390000002</v>
      </c>
      <c r="AB67" s="6">
        <f t="shared" si="38"/>
        <v>686.24946390000002</v>
      </c>
      <c r="AC67" s="6">
        <f t="shared" si="39"/>
        <v>686.24946390000002</v>
      </c>
      <c r="AD67" s="87">
        <f t="shared" si="40"/>
        <v>686.24946390000002</v>
      </c>
      <c r="AE67" s="68">
        <f>Z67</f>
        <v>2744.9978556000001</v>
      </c>
      <c r="AF67" s="74"/>
      <c r="AG67" s="62"/>
      <c r="AH67" s="32"/>
      <c r="AI67" s="32"/>
    </row>
    <row r="68" spans="1:35" s="26" customFormat="1" ht="15.75" customHeight="1" x14ac:dyDescent="0.2">
      <c r="A68" s="19">
        <v>4</v>
      </c>
      <c r="B68" s="3" t="s">
        <v>65</v>
      </c>
      <c r="C68" s="3">
        <v>1</v>
      </c>
      <c r="D68" s="3" t="s">
        <v>62</v>
      </c>
      <c r="E68" s="2">
        <v>772</v>
      </c>
      <c r="F68" s="4">
        <f>F123</f>
        <v>1533.7</v>
      </c>
      <c r="G68" s="21">
        <f>G9</f>
        <v>1.0429999999999999</v>
      </c>
      <c r="H68" s="21">
        <f>H9</f>
        <v>1.716</v>
      </c>
      <c r="I68" s="21">
        <f>I9</f>
        <v>1.7897879999999999</v>
      </c>
      <c r="J68" s="22">
        <v>2.5</v>
      </c>
      <c r="K68" s="23">
        <v>1.5</v>
      </c>
      <c r="L68" s="24">
        <f t="shared" si="51"/>
        <v>1</v>
      </c>
      <c r="M68" s="24" t="s">
        <v>105</v>
      </c>
      <c r="N68" s="25">
        <f>N12</f>
        <v>1</v>
      </c>
      <c r="O68" s="25">
        <v>0.4</v>
      </c>
      <c r="P68" s="25" t="s">
        <v>105</v>
      </c>
      <c r="Q68" s="25">
        <v>1</v>
      </c>
      <c r="R68" s="25">
        <v>0.4</v>
      </c>
      <c r="S68" s="25" t="s">
        <v>105</v>
      </c>
      <c r="T68" s="25">
        <v>1</v>
      </c>
      <c r="U68" s="25">
        <v>0.4</v>
      </c>
      <c r="V68" s="25" t="s">
        <v>105</v>
      </c>
      <c r="W68" s="25">
        <v>1</v>
      </c>
      <c r="X68" s="25">
        <v>0.4</v>
      </c>
      <c r="Y68" s="22">
        <v>1</v>
      </c>
      <c r="Z68" s="6">
        <f t="shared" si="8"/>
        <v>2744.9978556000001</v>
      </c>
      <c r="AA68" s="6">
        <f t="shared" si="37"/>
        <v>686.24946390000002</v>
      </c>
      <c r="AB68" s="6">
        <f t="shared" si="38"/>
        <v>686.24946390000002</v>
      </c>
      <c r="AC68" s="6">
        <f t="shared" si="39"/>
        <v>686.24946390000002</v>
      </c>
      <c r="AD68" s="87">
        <f t="shared" si="40"/>
        <v>686.24946390000002</v>
      </c>
      <c r="AE68" s="68">
        <f>Z68</f>
        <v>2744.9978556000001</v>
      </c>
      <c r="AF68" s="74"/>
      <c r="AG68" s="62"/>
      <c r="AH68" s="32"/>
      <c r="AI68" s="32"/>
    </row>
    <row r="69" spans="1:35" ht="15.75" customHeight="1" x14ac:dyDescent="0.2">
      <c r="A69" s="2">
        <v>5</v>
      </c>
      <c r="B69" s="3" t="s">
        <v>66</v>
      </c>
      <c r="C69" s="3">
        <v>1</v>
      </c>
      <c r="D69" s="3" t="s">
        <v>62</v>
      </c>
      <c r="E69" s="2">
        <v>485</v>
      </c>
      <c r="F69" s="4">
        <f>F123</f>
        <v>1533.7</v>
      </c>
      <c r="G69" s="4">
        <f>G9</f>
        <v>1.0429999999999999</v>
      </c>
      <c r="H69" s="4">
        <f>H9</f>
        <v>1.716</v>
      </c>
      <c r="I69" s="4">
        <f>I9</f>
        <v>1.7897879999999999</v>
      </c>
      <c r="J69" s="5">
        <v>3.5</v>
      </c>
      <c r="K69" s="6">
        <v>1.5</v>
      </c>
      <c r="L69" s="7">
        <f t="shared" si="51"/>
        <v>2</v>
      </c>
      <c r="M69" s="7" t="s">
        <v>11</v>
      </c>
      <c r="N69" s="16">
        <f>$N$9</f>
        <v>0.9</v>
      </c>
      <c r="O69" s="16">
        <v>0.35</v>
      </c>
      <c r="P69" s="16" t="s">
        <v>11</v>
      </c>
      <c r="Q69" s="16">
        <v>0.9</v>
      </c>
      <c r="R69" s="16">
        <v>0.35</v>
      </c>
      <c r="S69" s="16" t="s">
        <v>11</v>
      </c>
      <c r="T69" s="16">
        <v>0.9</v>
      </c>
      <c r="U69" s="16">
        <v>0.35</v>
      </c>
      <c r="V69" s="16" t="s">
        <v>11</v>
      </c>
      <c r="W69" s="16">
        <v>0.9</v>
      </c>
      <c r="X69" s="16">
        <v>0.35</v>
      </c>
      <c r="Y69" s="5">
        <v>1</v>
      </c>
      <c r="Z69" s="6">
        <f t="shared" si="8"/>
        <v>2470.4980700400001</v>
      </c>
      <c r="AA69" s="6">
        <f t="shared" si="37"/>
        <v>617.62451751000003</v>
      </c>
      <c r="AB69" s="6">
        <f t="shared" si="38"/>
        <v>617.62451751000003</v>
      </c>
      <c r="AC69" s="6">
        <f t="shared" si="39"/>
        <v>617.62451751000003</v>
      </c>
      <c r="AD69" s="87">
        <f t="shared" si="40"/>
        <v>617.62451751000003</v>
      </c>
      <c r="AE69" s="68">
        <f>Z69</f>
        <v>2470.4980700400001</v>
      </c>
      <c r="AF69" s="74"/>
      <c r="AG69" s="62"/>
      <c r="AH69" s="32"/>
      <c r="AI69" s="32"/>
    </row>
    <row r="70" spans="1:35" s="32" customFormat="1" ht="15.75" customHeight="1" x14ac:dyDescent="0.2">
      <c r="A70" s="29">
        <v>10</v>
      </c>
      <c r="B70" s="30" t="s">
        <v>67</v>
      </c>
      <c r="C70" s="30"/>
      <c r="D70" s="30"/>
      <c r="E70" s="29">
        <f>SUBTOTAL(9,E71:E78)</f>
        <v>8134</v>
      </c>
      <c r="F70" s="31"/>
      <c r="G70" s="31"/>
      <c r="H70" s="31"/>
      <c r="I70" s="31"/>
      <c r="J70" s="34"/>
      <c r="K70" s="31"/>
      <c r="L70" s="31"/>
      <c r="M70" s="31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4"/>
      <c r="Z70" s="58">
        <f>SUBTOTAL(9,Z71:Z78)</f>
        <v>37470.281178329999</v>
      </c>
      <c r="AA70" s="58">
        <f>SUBTOTAL(9,AA71:AA78)</f>
        <v>9333.2567027699988</v>
      </c>
      <c r="AB70" s="58">
        <f t="shared" ref="AB70:AD70" si="52">SUBTOTAL(9,AB71:AB78)</f>
        <v>9333.2567027699988</v>
      </c>
      <c r="AC70" s="58">
        <f t="shared" si="52"/>
        <v>9333.2567027699988</v>
      </c>
      <c r="AD70" s="86">
        <f t="shared" si="52"/>
        <v>9470.5110700199984</v>
      </c>
      <c r="AE70" s="78">
        <f>SUBTOTAL(9,AE71:AE78)</f>
        <v>37470.281178329999</v>
      </c>
      <c r="AF70" s="73">
        <f t="shared" ref="AF70:AG70" si="53">SUBTOTAL(9,AF71:AF78)</f>
        <v>34221.941243489993</v>
      </c>
      <c r="AG70" s="60">
        <f t="shared" si="53"/>
        <v>3248.3399348400017</v>
      </c>
    </row>
    <row r="71" spans="1:35" s="26" customFormat="1" ht="15.75" customHeight="1" x14ac:dyDescent="0.2">
      <c r="A71" s="27">
        <v>1</v>
      </c>
      <c r="B71" s="3" t="s">
        <v>148</v>
      </c>
      <c r="C71" s="3">
        <v>2</v>
      </c>
      <c r="D71" s="3" t="s">
        <v>68</v>
      </c>
      <c r="E71" s="2">
        <v>1020</v>
      </c>
      <c r="F71" s="21">
        <f>F124</f>
        <v>3067.5</v>
      </c>
      <c r="G71" s="21">
        <f>G9</f>
        <v>1.0429999999999999</v>
      </c>
      <c r="H71" s="21">
        <f>H9</f>
        <v>1.716</v>
      </c>
      <c r="I71" s="21">
        <f>I9</f>
        <v>1.7897879999999999</v>
      </c>
      <c r="J71" s="22">
        <v>7</v>
      </c>
      <c r="K71" s="23">
        <v>1.5</v>
      </c>
      <c r="L71" s="24">
        <f t="shared" ref="L71:L78" si="54">J71-K71</f>
        <v>5.5</v>
      </c>
      <c r="M71" s="24" t="s">
        <v>105</v>
      </c>
      <c r="N71" s="25">
        <f>N12</f>
        <v>1</v>
      </c>
      <c r="O71" s="25">
        <v>0.4</v>
      </c>
      <c r="P71" s="25" t="s">
        <v>105</v>
      </c>
      <c r="Q71" s="25">
        <v>1</v>
      </c>
      <c r="R71" s="25">
        <v>0.4</v>
      </c>
      <c r="S71" s="25" t="s">
        <v>105</v>
      </c>
      <c r="T71" s="25">
        <v>1</v>
      </c>
      <c r="U71" s="25">
        <v>0.4</v>
      </c>
      <c r="V71" s="25" t="s">
        <v>105</v>
      </c>
      <c r="W71" s="25">
        <v>1</v>
      </c>
      <c r="X71" s="25">
        <v>0.4</v>
      </c>
      <c r="Y71" s="22">
        <v>1</v>
      </c>
      <c r="Z71" s="6">
        <f t="shared" si="8"/>
        <v>5490.1746899999998</v>
      </c>
      <c r="AA71" s="6">
        <f t="shared" si="37"/>
        <v>1372.5436725</v>
      </c>
      <c r="AB71" s="6">
        <f t="shared" si="38"/>
        <v>1372.5436725</v>
      </c>
      <c r="AC71" s="6">
        <f t="shared" si="39"/>
        <v>1372.5436725</v>
      </c>
      <c r="AD71" s="87">
        <f t="shared" si="40"/>
        <v>1372.5436725</v>
      </c>
      <c r="AE71" s="68">
        <f t="shared" ref="AE71:AE78" si="55">Z71</f>
        <v>5490.1746899999998</v>
      </c>
      <c r="AF71" s="74">
        <f>AD71/3*11</f>
        <v>5032.6601324999992</v>
      </c>
      <c r="AG71" s="62">
        <f>AE71-AF71</f>
        <v>457.51455750000059</v>
      </c>
      <c r="AH71" s="32"/>
      <c r="AI71" s="32"/>
    </row>
    <row r="72" spans="1:35" s="26" customFormat="1" ht="15.75" customHeight="1" x14ac:dyDescent="0.2">
      <c r="A72" s="27">
        <v>2</v>
      </c>
      <c r="B72" s="3" t="s">
        <v>69</v>
      </c>
      <c r="C72" s="3">
        <v>3</v>
      </c>
      <c r="D72" s="3" t="s">
        <v>68</v>
      </c>
      <c r="E72" s="2">
        <v>1959</v>
      </c>
      <c r="F72" s="43">
        <f>F126</f>
        <v>3374.25</v>
      </c>
      <c r="G72" s="21">
        <f>G9</f>
        <v>1.0429999999999999</v>
      </c>
      <c r="H72" s="21">
        <f>H9</f>
        <v>1.716</v>
      </c>
      <c r="I72" s="21">
        <f>I9</f>
        <v>1.7897879999999999</v>
      </c>
      <c r="J72" s="22">
        <v>6.5</v>
      </c>
      <c r="K72" s="23">
        <v>3.5</v>
      </c>
      <c r="L72" s="24">
        <f t="shared" si="54"/>
        <v>3</v>
      </c>
      <c r="M72" s="24" t="s">
        <v>105</v>
      </c>
      <c r="N72" s="25">
        <f>N12</f>
        <v>1</v>
      </c>
      <c r="O72" s="25">
        <v>0.4</v>
      </c>
      <c r="P72" s="25" t="s">
        <v>105</v>
      </c>
      <c r="Q72" s="25">
        <v>1</v>
      </c>
      <c r="R72" s="25">
        <v>0.4</v>
      </c>
      <c r="S72" s="25" t="s">
        <v>105</v>
      </c>
      <c r="T72" s="25">
        <v>1</v>
      </c>
      <c r="U72" s="25">
        <v>0.4</v>
      </c>
      <c r="V72" s="25" t="s">
        <v>105</v>
      </c>
      <c r="W72" s="25">
        <v>1</v>
      </c>
      <c r="X72" s="25">
        <v>0.4</v>
      </c>
      <c r="Y72" s="44">
        <v>1</v>
      </c>
      <c r="Z72" s="6">
        <f t="shared" si="8"/>
        <v>6039.1921590000002</v>
      </c>
      <c r="AA72" s="6">
        <f t="shared" si="37"/>
        <v>1509.79803975</v>
      </c>
      <c r="AB72" s="6">
        <f t="shared" si="38"/>
        <v>1509.79803975</v>
      </c>
      <c r="AC72" s="6">
        <f t="shared" si="39"/>
        <v>1509.79803975</v>
      </c>
      <c r="AD72" s="87">
        <f t="shared" si="40"/>
        <v>1509.79803975</v>
      </c>
      <c r="AE72" s="68">
        <f t="shared" si="55"/>
        <v>6039.1921590000002</v>
      </c>
      <c r="AF72" s="74">
        <f t="shared" ref="AF72:AF78" si="56">AD72/3*11</f>
        <v>5535.9261457499997</v>
      </c>
      <c r="AG72" s="62">
        <f t="shared" ref="AG72:AG73" si="57">AE72-AF72</f>
        <v>503.26601325000047</v>
      </c>
      <c r="AH72" s="32"/>
      <c r="AI72" s="32"/>
    </row>
    <row r="73" spans="1:35" s="26" customFormat="1" ht="15.75" customHeight="1" x14ac:dyDescent="0.2">
      <c r="A73" s="27">
        <v>3</v>
      </c>
      <c r="B73" s="3" t="s">
        <v>70</v>
      </c>
      <c r="C73" s="3">
        <v>2</v>
      </c>
      <c r="D73" s="3" t="s">
        <v>68</v>
      </c>
      <c r="E73" s="2">
        <v>983</v>
      </c>
      <c r="F73" s="21">
        <f>F124</f>
        <v>3067.5</v>
      </c>
      <c r="G73" s="21">
        <f>G9</f>
        <v>1.0429999999999999</v>
      </c>
      <c r="H73" s="21">
        <f>H9</f>
        <v>1.716</v>
      </c>
      <c r="I73" s="21">
        <f>I9</f>
        <v>1.7897879999999999</v>
      </c>
      <c r="J73" s="22">
        <v>8</v>
      </c>
      <c r="K73" s="23">
        <v>1.5</v>
      </c>
      <c r="L73" s="24">
        <f t="shared" si="54"/>
        <v>6.5</v>
      </c>
      <c r="M73" s="24" t="s">
        <v>105</v>
      </c>
      <c r="N73" s="25">
        <v>1</v>
      </c>
      <c r="O73" s="25">
        <v>0.4</v>
      </c>
      <c r="P73" s="25" t="s">
        <v>105</v>
      </c>
      <c r="Q73" s="25">
        <v>1</v>
      </c>
      <c r="R73" s="25">
        <v>0.4</v>
      </c>
      <c r="S73" s="25" t="s">
        <v>105</v>
      </c>
      <c r="T73" s="25">
        <v>1</v>
      </c>
      <c r="U73" s="25">
        <v>0.4</v>
      </c>
      <c r="V73" s="25" t="s">
        <v>105</v>
      </c>
      <c r="W73" s="25">
        <v>1</v>
      </c>
      <c r="X73" s="25">
        <v>0.4</v>
      </c>
      <c r="Y73" s="22">
        <v>1</v>
      </c>
      <c r="Z73" s="23">
        <f t="shared" si="8"/>
        <v>5490.1746899999998</v>
      </c>
      <c r="AA73" s="6">
        <f t="shared" si="37"/>
        <v>1372.5436725</v>
      </c>
      <c r="AB73" s="6">
        <f t="shared" si="38"/>
        <v>1372.5436725</v>
      </c>
      <c r="AC73" s="6">
        <f t="shared" si="39"/>
        <v>1372.5436725</v>
      </c>
      <c r="AD73" s="87">
        <f t="shared" si="40"/>
        <v>1372.5436725</v>
      </c>
      <c r="AE73" s="68">
        <f t="shared" si="55"/>
        <v>5490.1746899999998</v>
      </c>
      <c r="AF73" s="74">
        <f t="shared" si="56"/>
        <v>5032.6601324999992</v>
      </c>
      <c r="AG73" s="62">
        <f t="shared" si="57"/>
        <v>457.51455750000059</v>
      </c>
      <c r="AH73" s="32"/>
      <c r="AI73" s="32"/>
    </row>
    <row r="74" spans="1:35" ht="15.75" customHeight="1" x14ac:dyDescent="0.2">
      <c r="A74" s="85">
        <v>4</v>
      </c>
      <c r="B74" s="3" t="s">
        <v>71</v>
      </c>
      <c r="C74" s="3">
        <v>2</v>
      </c>
      <c r="D74" s="3" t="s">
        <v>68</v>
      </c>
      <c r="E74" s="57">
        <v>861</v>
      </c>
      <c r="F74" s="4">
        <f>F124</f>
        <v>3067.5</v>
      </c>
      <c r="G74" s="4">
        <f>G9</f>
        <v>1.0429999999999999</v>
      </c>
      <c r="H74" s="4">
        <f>H9</f>
        <v>1.716</v>
      </c>
      <c r="I74" s="4">
        <f>I9</f>
        <v>1.7897879999999999</v>
      </c>
      <c r="J74" s="5">
        <v>3.5</v>
      </c>
      <c r="K74" s="6">
        <v>1.5</v>
      </c>
      <c r="L74" s="7">
        <f t="shared" si="54"/>
        <v>2</v>
      </c>
      <c r="M74" s="7" t="s">
        <v>11</v>
      </c>
      <c r="N74" s="16">
        <f t="shared" ref="N74:N78" si="58">$N$9</f>
        <v>0.9</v>
      </c>
      <c r="O74" s="16">
        <v>0.35</v>
      </c>
      <c r="P74" s="16" t="s">
        <v>11</v>
      </c>
      <c r="Q74" s="16">
        <v>0.9</v>
      </c>
      <c r="R74" s="16">
        <v>0.35</v>
      </c>
      <c r="S74" s="16" t="s">
        <v>11</v>
      </c>
      <c r="T74" s="16">
        <v>0.9</v>
      </c>
      <c r="U74" s="16">
        <v>0.35</v>
      </c>
      <c r="V74" s="16" t="s">
        <v>105</v>
      </c>
      <c r="W74" s="16">
        <v>1</v>
      </c>
      <c r="X74" s="16">
        <v>0.4</v>
      </c>
      <c r="Y74" s="5">
        <v>1</v>
      </c>
      <c r="Z74" s="6">
        <f t="shared" si="8"/>
        <v>5078.41158825</v>
      </c>
      <c r="AA74" s="6">
        <f t="shared" si="37"/>
        <v>1235.2893052500001</v>
      </c>
      <c r="AB74" s="6">
        <f t="shared" si="38"/>
        <v>1235.2893052500001</v>
      </c>
      <c r="AC74" s="6">
        <f t="shared" si="39"/>
        <v>1235.2893052500001</v>
      </c>
      <c r="AD74" s="87">
        <f t="shared" si="40"/>
        <v>1372.5436725</v>
      </c>
      <c r="AE74" s="89">
        <f>Z74</f>
        <v>5078.41158825</v>
      </c>
      <c r="AF74" s="74">
        <f>AC74/3*11</f>
        <v>4529.3941192500006</v>
      </c>
      <c r="AG74" s="62">
        <f>AE74-AF74</f>
        <v>549.01746899999944</v>
      </c>
      <c r="AH74" s="32"/>
      <c r="AI74" s="32"/>
    </row>
    <row r="75" spans="1:35" s="26" customFormat="1" ht="15.75" customHeight="1" x14ac:dyDescent="0.2">
      <c r="A75" s="27">
        <v>5</v>
      </c>
      <c r="B75" s="3" t="s">
        <v>72</v>
      </c>
      <c r="C75" s="3">
        <v>3</v>
      </c>
      <c r="D75" s="3" t="s">
        <v>68</v>
      </c>
      <c r="E75" s="57">
        <v>1550</v>
      </c>
      <c r="F75" s="21">
        <f>F125</f>
        <v>3067.5</v>
      </c>
      <c r="G75" s="21">
        <f>G9</f>
        <v>1.0429999999999999</v>
      </c>
      <c r="H75" s="21">
        <f>H9</f>
        <v>1.716</v>
      </c>
      <c r="I75" s="21">
        <f>I9</f>
        <v>1.7897879999999999</v>
      </c>
      <c r="J75" s="22">
        <v>7</v>
      </c>
      <c r="K75" s="23">
        <v>3</v>
      </c>
      <c r="L75" s="24">
        <f t="shared" si="54"/>
        <v>4</v>
      </c>
      <c r="M75" s="24" t="s">
        <v>105</v>
      </c>
      <c r="N75" s="25">
        <f>N12</f>
        <v>1</v>
      </c>
      <c r="O75" s="25">
        <v>0.4</v>
      </c>
      <c r="P75" s="25" t="s">
        <v>105</v>
      </c>
      <c r="Q75" s="25">
        <v>1</v>
      </c>
      <c r="R75" s="25">
        <v>0.4</v>
      </c>
      <c r="S75" s="25" t="s">
        <v>105</v>
      </c>
      <c r="T75" s="25">
        <v>1</v>
      </c>
      <c r="U75" s="25">
        <v>0.4</v>
      </c>
      <c r="V75" s="25" t="s">
        <v>105</v>
      </c>
      <c r="W75" s="25">
        <v>1</v>
      </c>
      <c r="X75" s="25">
        <v>0.4</v>
      </c>
      <c r="Y75" s="22">
        <v>1</v>
      </c>
      <c r="Z75" s="6">
        <f t="shared" si="8"/>
        <v>5490.1746899999998</v>
      </c>
      <c r="AA75" s="6">
        <f t="shared" si="37"/>
        <v>1372.5436725</v>
      </c>
      <c r="AB75" s="6">
        <f t="shared" si="38"/>
        <v>1372.5436725</v>
      </c>
      <c r="AC75" s="6">
        <f t="shared" si="39"/>
        <v>1372.5436725</v>
      </c>
      <c r="AD75" s="87">
        <f t="shared" si="40"/>
        <v>1372.5436725</v>
      </c>
      <c r="AE75" s="68">
        <f t="shared" si="55"/>
        <v>5490.1746899999998</v>
      </c>
      <c r="AF75" s="74">
        <f t="shared" si="56"/>
        <v>5032.6601324999992</v>
      </c>
      <c r="AG75" s="62">
        <f t="shared" ref="AG75:AG78" si="59">AE75-AF75</f>
        <v>457.51455750000059</v>
      </c>
      <c r="AH75" s="32"/>
      <c r="AI75" s="32"/>
    </row>
    <row r="76" spans="1:35" ht="15.75" customHeight="1" x14ac:dyDescent="0.2">
      <c r="A76" s="10">
        <v>6</v>
      </c>
      <c r="B76" s="3" t="s">
        <v>73</v>
      </c>
      <c r="C76" s="3">
        <v>2</v>
      </c>
      <c r="D76" s="3" t="s">
        <v>68</v>
      </c>
      <c r="E76" s="57">
        <v>1039</v>
      </c>
      <c r="F76" s="67">
        <f>F124</f>
        <v>3067.5</v>
      </c>
      <c r="G76" s="4">
        <f>G9</f>
        <v>1.0429999999999999</v>
      </c>
      <c r="H76" s="4">
        <f>H9</f>
        <v>1.716</v>
      </c>
      <c r="I76" s="4">
        <f>I9</f>
        <v>1.7897879999999999</v>
      </c>
      <c r="J76" s="5">
        <v>6.5</v>
      </c>
      <c r="K76" s="6">
        <v>3</v>
      </c>
      <c r="L76" s="7">
        <f t="shared" si="54"/>
        <v>3.5</v>
      </c>
      <c r="M76" s="7" t="s">
        <v>11</v>
      </c>
      <c r="N76" s="16">
        <f t="shared" si="58"/>
        <v>0.9</v>
      </c>
      <c r="O76" s="16">
        <v>0.35</v>
      </c>
      <c r="P76" s="16" t="s">
        <v>11</v>
      </c>
      <c r="Q76" s="16">
        <v>0.9</v>
      </c>
      <c r="R76" s="16">
        <v>0.35</v>
      </c>
      <c r="S76" s="16" t="s">
        <v>11</v>
      </c>
      <c r="T76" s="16">
        <v>0.9</v>
      </c>
      <c r="U76" s="16">
        <v>0.35</v>
      </c>
      <c r="V76" s="16" t="s">
        <v>11</v>
      </c>
      <c r="W76" s="16">
        <v>0.9</v>
      </c>
      <c r="X76" s="16">
        <v>0.35</v>
      </c>
      <c r="Y76" s="5">
        <v>1</v>
      </c>
      <c r="Z76" s="6">
        <f t="shared" si="8"/>
        <v>4941.1572210000004</v>
      </c>
      <c r="AA76" s="6">
        <f t="shared" si="37"/>
        <v>1235.2893052500001</v>
      </c>
      <c r="AB76" s="6">
        <f t="shared" si="38"/>
        <v>1235.2893052500001</v>
      </c>
      <c r="AC76" s="6">
        <f t="shared" si="39"/>
        <v>1235.2893052500001</v>
      </c>
      <c r="AD76" s="87">
        <f t="shared" si="40"/>
        <v>1235.2893052500001</v>
      </c>
      <c r="AE76" s="68">
        <f t="shared" si="55"/>
        <v>4941.1572210000004</v>
      </c>
      <c r="AF76" s="74">
        <f t="shared" si="56"/>
        <v>4529.3941192500006</v>
      </c>
      <c r="AG76" s="62">
        <f t="shared" si="59"/>
        <v>411.76310174999981</v>
      </c>
      <c r="AH76" s="32"/>
      <c r="AI76" s="32"/>
    </row>
    <row r="77" spans="1:35" ht="15.75" customHeight="1" x14ac:dyDescent="0.2">
      <c r="A77" s="10">
        <v>7</v>
      </c>
      <c r="B77" s="3" t="s">
        <v>74</v>
      </c>
      <c r="C77" s="3">
        <v>1</v>
      </c>
      <c r="D77" s="3" t="s">
        <v>68</v>
      </c>
      <c r="E77" s="57">
        <v>577</v>
      </c>
      <c r="F77" s="4">
        <f>F123</f>
        <v>1533.7</v>
      </c>
      <c r="G77" s="4">
        <f>G9</f>
        <v>1.0429999999999999</v>
      </c>
      <c r="H77" s="4">
        <f>H9</f>
        <v>1.716</v>
      </c>
      <c r="I77" s="4">
        <f>I9</f>
        <v>1.7897879999999999</v>
      </c>
      <c r="J77" s="5">
        <v>3</v>
      </c>
      <c r="K77" s="6">
        <v>1.5</v>
      </c>
      <c r="L77" s="7">
        <f t="shared" si="54"/>
        <v>1.5</v>
      </c>
      <c r="M77" s="7" t="s">
        <v>11</v>
      </c>
      <c r="N77" s="16">
        <f t="shared" si="58"/>
        <v>0.9</v>
      </c>
      <c r="O77" s="16">
        <v>0.35</v>
      </c>
      <c r="P77" s="16" t="s">
        <v>11</v>
      </c>
      <c r="Q77" s="16">
        <v>0.9</v>
      </c>
      <c r="R77" s="16">
        <v>0.35</v>
      </c>
      <c r="S77" s="16" t="s">
        <v>11</v>
      </c>
      <c r="T77" s="16">
        <v>0.9</v>
      </c>
      <c r="U77" s="16">
        <v>0.35</v>
      </c>
      <c r="V77" s="16" t="s">
        <v>11</v>
      </c>
      <c r="W77" s="16">
        <v>0.9</v>
      </c>
      <c r="X77" s="16">
        <v>0.35</v>
      </c>
      <c r="Y77" s="5">
        <v>1</v>
      </c>
      <c r="Z77" s="6">
        <f t="shared" ref="Z77:Z111" si="60">AA77+AB77+AC77+AD77</f>
        <v>2470.4980700400001</v>
      </c>
      <c r="AA77" s="6">
        <f t="shared" si="37"/>
        <v>617.62451751000003</v>
      </c>
      <c r="AB77" s="6">
        <f t="shared" si="38"/>
        <v>617.62451751000003</v>
      </c>
      <c r="AC77" s="6">
        <f t="shared" si="39"/>
        <v>617.62451751000003</v>
      </c>
      <c r="AD77" s="87">
        <f t="shared" si="40"/>
        <v>617.62451751000003</v>
      </c>
      <c r="AE77" s="68">
        <f t="shared" si="55"/>
        <v>2470.4980700400001</v>
      </c>
      <c r="AF77" s="74">
        <f t="shared" si="56"/>
        <v>2264.62323087</v>
      </c>
      <c r="AG77" s="62">
        <f t="shared" si="59"/>
        <v>205.87483917000009</v>
      </c>
      <c r="AH77" s="32"/>
      <c r="AI77" s="32"/>
    </row>
    <row r="78" spans="1:35" ht="15.75" customHeight="1" x14ac:dyDescent="0.2">
      <c r="A78" s="10">
        <v>8</v>
      </c>
      <c r="B78" s="3" t="s">
        <v>75</v>
      </c>
      <c r="C78" s="3">
        <v>1</v>
      </c>
      <c r="D78" s="3" t="s">
        <v>68</v>
      </c>
      <c r="E78" s="57">
        <v>145</v>
      </c>
      <c r="F78" s="67">
        <f>F123</f>
        <v>1533.7</v>
      </c>
      <c r="G78" s="4">
        <f>G9</f>
        <v>1.0429999999999999</v>
      </c>
      <c r="H78" s="4">
        <f>H9</f>
        <v>1.716</v>
      </c>
      <c r="I78" s="4">
        <f>I9</f>
        <v>1.7897879999999999</v>
      </c>
      <c r="J78" s="5">
        <v>1.5</v>
      </c>
      <c r="K78" s="6">
        <v>1.5</v>
      </c>
      <c r="L78" s="7">
        <f t="shared" si="54"/>
        <v>0</v>
      </c>
      <c r="M78" s="7" t="s">
        <v>11</v>
      </c>
      <c r="N78" s="16">
        <f t="shared" si="58"/>
        <v>0.9</v>
      </c>
      <c r="O78" s="16">
        <v>0.35</v>
      </c>
      <c r="P78" s="16" t="s">
        <v>11</v>
      </c>
      <c r="Q78" s="16">
        <v>0.9</v>
      </c>
      <c r="R78" s="16">
        <v>0.35</v>
      </c>
      <c r="S78" s="16" t="s">
        <v>11</v>
      </c>
      <c r="T78" s="16">
        <v>0.9</v>
      </c>
      <c r="U78" s="16">
        <v>0.35</v>
      </c>
      <c r="V78" s="16" t="s">
        <v>11</v>
      </c>
      <c r="W78" s="16">
        <v>0.9</v>
      </c>
      <c r="X78" s="16">
        <v>0.35</v>
      </c>
      <c r="Y78" s="5">
        <v>1</v>
      </c>
      <c r="Z78" s="6">
        <f t="shared" si="60"/>
        <v>2470.4980700400001</v>
      </c>
      <c r="AA78" s="6">
        <f t="shared" si="37"/>
        <v>617.62451751000003</v>
      </c>
      <c r="AB78" s="6">
        <f t="shared" si="38"/>
        <v>617.62451751000003</v>
      </c>
      <c r="AC78" s="6">
        <f t="shared" si="39"/>
        <v>617.62451751000003</v>
      </c>
      <c r="AD78" s="87">
        <f t="shared" si="40"/>
        <v>617.62451751000003</v>
      </c>
      <c r="AE78" s="68">
        <f t="shared" si="55"/>
        <v>2470.4980700400001</v>
      </c>
      <c r="AF78" s="74">
        <f t="shared" si="56"/>
        <v>2264.62323087</v>
      </c>
      <c r="AG78" s="62">
        <f t="shared" si="59"/>
        <v>205.87483917000009</v>
      </c>
      <c r="AH78" s="32"/>
      <c r="AI78" s="32"/>
    </row>
    <row r="79" spans="1:35" s="32" customFormat="1" ht="15.75" customHeight="1" x14ac:dyDescent="0.2">
      <c r="A79" s="29">
        <v>11</v>
      </c>
      <c r="B79" s="30" t="s">
        <v>76</v>
      </c>
      <c r="C79" s="30"/>
      <c r="D79" s="30" t="s">
        <v>77</v>
      </c>
      <c r="E79" s="29">
        <f>SUBTOTAL(9,E80:E84)</f>
        <v>4236</v>
      </c>
      <c r="F79" s="31"/>
      <c r="G79" s="31"/>
      <c r="H79" s="31"/>
      <c r="I79" s="37"/>
      <c r="J79" s="38"/>
      <c r="K79" s="37"/>
      <c r="L79" s="37"/>
      <c r="M79" s="37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34"/>
      <c r="Z79" s="58">
        <f>SUBTOTAL(9,Z80:Z84)</f>
        <v>21686.019995639999</v>
      </c>
      <c r="AA79" s="58">
        <f>SUBTOTAL(9,AA80:AA84)</f>
        <v>5421.5049989099998</v>
      </c>
      <c r="AB79" s="58">
        <f t="shared" ref="AB79:AD79" si="61">SUBTOTAL(9,AB80:AB84)</f>
        <v>5421.5049989099998</v>
      </c>
      <c r="AC79" s="58">
        <f t="shared" si="61"/>
        <v>5421.5049989099998</v>
      </c>
      <c r="AD79" s="86">
        <f t="shared" si="61"/>
        <v>5421.5049989099998</v>
      </c>
      <c r="AE79" s="78">
        <f>SUBTOTAL(9,AE80:AE84)</f>
        <v>21686.019995639999</v>
      </c>
      <c r="AF79" s="73">
        <f t="shared" ref="AF79:AG79" si="62">SUBTOTAL(9,AF80:AF84)</f>
        <v>0</v>
      </c>
      <c r="AG79" s="60">
        <f t="shared" si="62"/>
        <v>0</v>
      </c>
    </row>
    <row r="80" spans="1:35" s="26" customFormat="1" ht="16.5" customHeight="1" x14ac:dyDescent="0.2">
      <c r="A80" s="19">
        <v>1</v>
      </c>
      <c r="B80" s="20" t="s">
        <v>117</v>
      </c>
      <c r="C80" s="20">
        <v>2</v>
      </c>
      <c r="D80" s="20" t="s">
        <v>78</v>
      </c>
      <c r="E80" s="2">
        <v>851</v>
      </c>
      <c r="F80" s="21">
        <f>F124</f>
        <v>3067.5</v>
      </c>
      <c r="G80" s="21">
        <f>G9</f>
        <v>1.0429999999999999</v>
      </c>
      <c r="H80" s="21">
        <f>H9</f>
        <v>1.716</v>
      </c>
      <c r="I80" s="21">
        <f>I9</f>
        <v>1.7897879999999999</v>
      </c>
      <c r="J80" s="22">
        <v>6.5</v>
      </c>
      <c r="K80" s="23">
        <v>1.5</v>
      </c>
      <c r="L80" s="24">
        <f t="shared" ref="L80:L84" si="63">J80-K80</f>
        <v>5</v>
      </c>
      <c r="M80" s="24" t="s">
        <v>105</v>
      </c>
      <c r="N80" s="25">
        <f>N12</f>
        <v>1</v>
      </c>
      <c r="O80" s="25">
        <v>0.4</v>
      </c>
      <c r="P80" s="25" t="s">
        <v>105</v>
      </c>
      <c r="Q80" s="25">
        <v>1</v>
      </c>
      <c r="R80" s="25">
        <v>0.4</v>
      </c>
      <c r="S80" s="25" t="s">
        <v>105</v>
      </c>
      <c r="T80" s="25">
        <v>1</v>
      </c>
      <c r="U80" s="25">
        <v>0.4</v>
      </c>
      <c r="V80" s="25" t="s">
        <v>105</v>
      </c>
      <c r="W80" s="25">
        <v>1</v>
      </c>
      <c r="X80" s="25">
        <v>0.4</v>
      </c>
      <c r="Y80" s="22">
        <v>1</v>
      </c>
      <c r="Z80" s="6">
        <f t="shared" si="60"/>
        <v>5490.1746899999998</v>
      </c>
      <c r="AA80" s="6">
        <f t="shared" si="37"/>
        <v>1372.5436725</v>
      </c>
      <c r="AB80" s="6">
        <f t="shared" si="38"/>
        <v>1372.5436725</v>
      </c>
      <c r="AC80" s="6">
        <f t="shared" si="39"/>
        <v>1372.5436725</v>
      </c>
      <c r="AD80" s="87">
        <f t="shared" si="40"/>
        <v>1372.5436725</v>
      </c>
      <c r="AE80" s="68">
        <f>Z80</f>
        <v>5490.1746899999998</v>
      </c>
      <c r="AF80" s="74"/>
      <c r="AG80" s="62"/>
      <c r="AH80" s="32"/>
      <c r="AI80" s="32"/>
    </row>
    <row r="81" spans="1:35" s="26" customFormat="1" ht="16.5" customHeight="1" x14ac:dyDescent="0.2">
      <c r="A81" s="19">
        <v>2</v>
      </c>
      <c r="B81" s="20" t="s">
        <v>118</v>
      </c>
      <c r="C81" s="20">
        <v>2</v>
      </c>
      <c r="D81" s="20" t="s">
        <v>78</v>
      </c>
      <c r="E81" s="2">
        <v>1216</v>
      </c>
      <c r="F81" s="21">
        <f>F124</f>
        <v>3067.5</v>
      </c>
      <c r="G81" s="21">
        <f>G9</f>
        <v>1.0429999999999999</v>
      </c>
      <c r="H81" s="21">
        <f>H9</f>
        <v>1.716</v>
      </c>
      <c r="I81" s="21">
        <f>I9</f>
        <v>1.7897879999999999</v>
      </c>
      <c r="J81" s="22">
        <v>5.5</v>
      </c>
      <c r="K81" s="23">
        <v>3</v>
      </c>
      <c r="L81" s="24">
        <f t="shared" si="63"/>
        <v>2.5</v>
      </c>
      <c r="M81" s="24" t="s">
        <v>105</v>
      </c>
      <c r="N81" s="25">
        <v>1</v>
      </c>
      <c r="O81" s="25">
        <v>0.4</v>
      </c>
      <c r="P81" s="25" t="s">
        <v>105</v>
      </c>
      <c r="Q81" s="25">
        <v>1</v>
      </c>
      <c r="R81" s="25">
        <v>0.4</v>
      </c>
      <c r="S81" s="25" t="s">
        <v>105</v>
      </c>
      <c r="T81" s="25">
        <v>1</v>
      </c>
      <c r="U81" s="25">
        <v>0.4</v>
      </c>
      <c r="V81" s="25" t="s">
        <v>105</v>
      </c>
      <c r="W81" s="25">
        <v>1</v>
      </c>
      <c r="X81" s="25">
        <v>0.4</v>
      </c>
      <c r="Y81" s="22">
        <v>1</v>
      </c>
      <c r="Z81" s="23">
        <f t="shared" si="60"/>
        <v>5490.1746899999998</v>
      </c>
      <c r="AA81" s="6">
        <f t="shared" si="37"/>
        <v>1372.5436725</v>
      </c>
      <c r="AB81" s="6">
        <f t="shared" si="38"/>
        <v>1372.5436725</v>
      </c>
      <c r="AC81" s="6">
        <f t="shared" si="39"/>
        <v>1372.5436725</v>
      </c>
      <c r="AD81" s="87">
        <f t="shared" si="40"/>
        <v>1372.5436725</v>
      </c>
      <c r="AE81" s="68">
        <f>Z81</f>
        <v>5490.1746899999998</v>
      </c>
      <c r="AF81" s="74"/>
      <c r="AG81" s="62"/>
      <c r="AH81" s="32"/>
      <c r="AI81" s="32"/>
    </row>
    <row r="82" spans="1:35" s="26" customFormat="1" ht="15.75" customHeight="1" x14ac:dyDescent="0.2">
      <c r="A82" s="19">
        <v>3</v>
      </c>
      <c r="B82" s="20" t="s">
        <v>79</v>
      </c>
      <c r="C82" s="20">
        <v>2</v>
      </c>
      <c r="D82" s="20" t="s">
        <v>78</v>
      </c>
      <c r="E82" s="2">
        <v>983</v>
      </c>
      <c r="F82" s="21">
        <f>F124</f>
        <v>3067.5</v>
      </c>
      <c r="G82" s="21">
        <f>G9</f>
        <v>1.0429999999999999</v>
      </c>
      <c r="H82" s="21">
        <f>H9</f>
        <v>1.716</v>
      </c>
      <c r="I82" s="21">
        <f>I9</f>
        <v>1.7897879999999999</v>
      </c>
      <c r="J82" s="22">
        <v>5.5</v>
      </c>
      <c r="K82" s="23">
        <v>3</v>
      </c>
      <c r="L82" s="24">
        <f t="shared" si="63"/>
        <v>2.5</v>
      </c>
      <c r="M82" s="24" t="s">
        <v>105</v>
      </c>
      <c r="N82" s="25">
        <f>N12</f>
        <v>1</v>
      </c>
      <c r="O82" s="25">
        <v>0.4</v>
      </c>
      <c r="P82" s="25" t="s">
        <v>105</v>
      </c>
      <c r="Q82" s="25">
        <v>1</v>
      </c>
      <c r="R82" s="25">
        <v>0.4</v>
      </c>
      <c r="S82" s="25" t="s">
        <v>105</v>
      </c>
      <c r="T82" s="25">
        <v>1</v>
      </c>
      <c r="U82" s="25">
        <v>0.4</v>
      </c>
      <c r="V82" s="25" t="s">
        <v>105</v>
      </c>
      <c r="W82" s="25">
        <v>1</v>
      </c>
      <c r="X82" s="25">
        <v>0.4</v>
      </c>
      <c r="Y82" s="22">
        <v>1</v>
      </c>
      <c r="Z82" s="6">
        <f t="shared" si="60"/>
        <v>5490.1746899999998</v>
      </c>
      <c r="AA82" s="6">
        <f t="shared" si="37"/>
        <v>1372.5436725</v>
      </c>
      <c r="AB82" s="6">
        <f t="shared" si="38"/>
        <v>1372.5436725</v>
      </c>
      <c r="AC82" s="6">
        <f t="shared" si="39"/>
        <v>1372.5436725</v>
      </c>
      <c r="AD82" s="87">
        <f t="shared" si="40"/>
        <v>1372.5436725</v>
      </c>
      <c r="AE82" s="68">
        <f>Z82</f>
        <v>5490.1746899999998</v>
      </c>
      <c r="AF82" s="74"/>
      <c r="AG82" s="62"/>
      <c r="AH82" s="32"/>
      <c r="AI82" s="32"/>
    </row>
    <row r="83" spans="1:35" ht="15.75" customHeight="1" x14ac:dyDescent="0.2">
      <c r="A83" s="2">
        <v>4</v>
      </c>
      <c r="B83" s="3" t="s">
        <v>137</v>
      </c>
      <c r="C83" s="3">
        <v>1</v>
      </c>
      <c r="D83" s="3" t="s">
        <v>78</v>
      </c>
      <c r="E83" s="2">
        <v>425</v>
      </c>
      <c r="F83" s="4">
        <f>F123</f>
        <v>1533.7</v>
      </c>
      <c r="G83" s="4">
        <f>G9</f>
        <v>1.0429999999999999</v>
      </c>
      <c r="H83" s="4">
        <f>H9</f>
        <v>1.716</v>
      </c>
      <c r="I83" s="4">
        <f>I9</f>
        <v>1.7897879999999999</v>
      </c>
      <c r="J83" s="5">
        <v>5.5</v>
      </c>
      <c r="K83" s="6">
        <v>1.5</v>
      </c>
      <c r="L83" s="7">
        <f t="shared" si="63"/>
        <v>4</v>
      </c>
      <c r="M83" s="7" t="s">
        <v>11</v>
      </c>
      <c r="N83" s="16">
        <f>$N$9</f>
        <v>0.9</v>
      </c>
      <c r="O83" s="16">
        <v>0.35</v>
      </c>
      <c r="P83" s="16" t="s">
        <v>11</v>
      </c>
      <c r="Q83" s="16">
        <v>0.9</v>
      </c>
      <c r="R83" s="16">
        <v>0.35</v>
      </c>
      <c r="S83" s="16" t="s">
        <v>11</v>
      </c>
      <c r="T83" s="16">
        <v>0.9</v>
      </c>
      <c r="U83" s="16">
        <v>0.35</v>
      </c>
      <c r="V83" s="16" t="s">
        <v>11</v>
      </c>
      <c r="W83" s="16">
        <v>0.9</v>
      </c>
      <c r="X83" s="16">
        <v>0.35</v>
      </c>
      <c r="Y83" s="5">
        <v>1</v>
      </c>
      <c r="Z83" s="6">
        <f t="shared" si="60"/>
        <v>2470.4980700400001</v>
      </c>
      <c r="AA83" s="6">
        <f t="shared" si="37"/>
        <v>617.62451751000003</v>
      </c>
      <c r="AB83" s="6">
        <f t="shared" si="38"/>
        <v>617.62451751000003</v>
      </c>
      <c r="AC83" s="6">
        <f t="shared" si="39"/>
        <v>617.62451751000003</v>
      </c>
      <c r="AD83" s="87">
        <f t="shared" si="40"/>
        <v>617.62451751000003</v>
      </c>
      <c r="AE83" s="68">
        <f>Z83</f>
        <v>2470.4980700400001</v>
      </c>
      <c r="AF83" s="74"/>
      <c r="AG83" s="62"/>
      <c r="AH83" s="32"/>
      <c r="AI83" s="32"/>
    </row>
    <row r="84" spans="1:35" s="26" customFormat="1" ht="15.75" customHeight="1" x14ac:dyDescent="0.2">
      <c r="A84" s="19">
        <v>5</v>
      </c>
      <c r="B84" s="20" t="s">
        <v>80</v>
      </c>
      <c r="C84" s="20">
        <v>1</v>
      </c>
      <c r="D84" s="20" t="s">
        <v>78</v>
      </c>
      <c r="E84" s="2">
        <v>761</v>
      </c>
      <c r="F84" s="21">
        <f>F123</f>
        <v>1533.7</v>
      </c>
      <c r="G84" s="21">
        <f>G9</f>
        <v>1.0429999999999999</v>
      </c>
      <c r="H84" s="21">
        <f>H9</f>
        <v>1.716</v>
      </c>
      <c r="I84" s="21">
        <f>I9</f>
        <v>1.7897879999999999</v>
      </c>
      <c r="J84" s="22">
        <v>5.5</v>
      </c>
      <c r="K84" s="23">
        <v>1.5</v>
      </c>
      <c r="L84" s="24">
        <f t="shared" si="63"/>
        <v>4</v>
      </c>
      <c r="M84" s="24" t="s">
        <v>105</v>
      </c>
      <c r="N84" s="25">
        <f>N12</f>
        <v>1</v>
      </c>
      <c r="O84" s="25">
        <v>0.4</v>
      </c>
      <c r="P84" s="25" t="s">
        <v>105</v>
      </c>
      <c r="Q84" s="25">
        <v>1</v>
      </c>
      <c r="R84" s="25">
        <v>0.4</v>
      </c>
      <c r="S84" s="25" t="s">
        <v>105</v>
      </c>
      <c r="T84" s="25">
        <v>1</v>
      </c>
      <c r="U84" s="25">
        <v>0.4</v>
      </c>
      <c r="V84" s="25" t="s">
        <v>105</v>
      </c>
      <c r="W84" s="25">
        <v>1</v>
      </c>
      <c r="X84" s="25">
        <v>0.4</v>
      </c>
      <c r="Y84" s="22">
        <v>1</v>
      </c>
      <c r="Z84" s="6">
        <f t="shared" si="60"/>
        <v>2744.9978556000001</v>
      </c>
      <c r="AA84" s="6">
        <f t="shared" si="37"/>
        <v>686.24946390000002</v>
      </c>
      <c r="AB84" s="6">
        <f t="shared" si="38"/>
        <v>686.24946390000002</v>
      </c>
      <c r="AC84" s="6">
        <f t="shared" si="39"/>
        <v>686.24946390000002</v>
      </c>
      <c r="AD84" s="87">
        <f t="shared" si="40"/>
        <v>686.24946390000002</v>
      </c>
      <c r="AE84" s="68">
        <f>Z84</f>
        <v>2744.9978556000001</v>
      </c>
      <c r="AF84" s="74"/>
      <c r="AG84" s="62"/>
      <c r="AH84" s="32"/>
      <c r="AI84" s="32"/>
    </row>
    <row r="85" spans="1:35" s="32" customFormat="1" ht="15.75" customHeight="1" x14ac:dyDescent="0.2">
      <c r="A85" s="29">
        <v>12</v>
      </c>
      <c r="B85" s="30" t="s">
        <v>81</v>
      </c>
      <c r="C85" s="30"/>
      <c r="D85" s="30"/>
      <c r="E85" s="29">
        <f>SUBTOTAL(9,E86:E90)</f>
        <v>2876</v>
      </c>
      <c r="F85" s="31"/>
      <c r="G85" s="31"/>
      <c r="H85" s="31"/>
      <c r="I85" s="37"/>
      <c r="J85" s="38"/>
      <c r="K85" s="37"/>
      <c r="L85" s="37"/>
      <c r="M85" s="37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34"/>
      <c r="Z85" s="58">
        <f t="shared" ref="Z85:AE85" si="64">SUBTOTAL(9,Z86:Z90)</f>
        <v>18373.820424959998</v>
      </c>
      <c r="AA85" s="90">
        <f t="shared" si="64"/>
        <v>4593.4551062399996</v>
      </c>
      <c r="AB85" s="90">
        <f t="shared" si="64"/>
        <v>4593.4551062399996</v>
      </c>
      <c r="AC85" s="90">
        <f t="shared" si="64"/>
        <v>4593.4551062399996</v>
      </c>
      <c r="AD85" s="91">
        <f>SUBTOTAL(9,AD86:AD90)</f>
        <v>4593.4551062399996</v>
      </c>
      <c r="AE85" s="78">
        <f t="shared" si="64"/>
        <v>18373.820424959998</v>
      </c>
      <c r="AF85" s="73">
        <f t="shared" ref="AF85:AG85" si="65">SUBTOTAL(9,AF86:AF90)</f>
        <v>0</v>
      </c>
      <c r="AG85" s="60">
        <f t="shared" si="65"/>
        <v>0</v>
      </c>
    </row>
    <row r="86" spans="1:35" s="26" customFormat="1" ht="15.75" customHeight="1" x14ac:dyDescent="0.2">
      <c r="A86" s="19">
        <v>1</v>
      </c>
      <c r="B86" s="9" t="s">
        <v>82</v>
      </c>
      <c r="C86" s="9">
        <v>0</v>
      </c>
      <c r="D86" s="9" t="s">
        <v>83</v>
      </c>
      <c r="E86" s="57">
        <v>83</v>
      </c>
      <c r="F86" s="4">
        <f>F122</f>
        <v>1298.6099999999999</v>
      </c>
      <c r="G86" s="21">
        <f>G9</f>
        <v>1.0429999999999999</v>
      </c>
      <c r="H86" s="21">
        <f>H9</f>
        <v>1.716</v>
      </c>
      <c r="I86" s="21">
        <f>I9</f>
        <v>1.7897879999999999</v>
      </c>
      <c r="J86" s="22">
        <v>2</v>
      </c>
      <c r="K86" s="23">
        <v>1.5</v>
      </c>
      <c r="L86" s="24">
        <f t="shared" ref="L86:L87" si="66">J86-K86</f>
        <v>0.5</v>
      </c>
      <c r="M86" s="24" t="s">
        <v>105</v>
      </c>
      <c r="N86" s="25">
        <v>1</v>
      </c>
      <c r="O86" s="25">
        <v>0.4</v>
      </c>
      <c r="P86" s="25" t="s">
        <v>105</v>
      </c>
      <c r="Q86" s="25">
        <v>1</v>
      </c>
      <c r="R86" s="25">
        <v>0.4</v>
      </c>
      <c r="S86" s="25" t="s">
        <v>105</v>
      </c>
      <c r="T86" s="25">
        <v>1</v>
      </c>
      <c r="U86" s="25">
        <v>0.4</v>
      </c>
      <c r="V86" s="25" t="s">
        <v>105</v>
      </c>
      <c r="W86" s="25">
        <v>1</v>
      </c>
      <c r="X86" s="25">
        <v>0.4</v>
      </c>
      <c r="Y86" s="22">
        <v>1</v>
      </c>
      <c r="Z86" s="23">
        <f t="shared" si="60"/>
        <v>2324.2365946799996</v>
      </c>
      <c r="AA86" s="23">
        <f t="shared" si="37"/>
        <v>581.0591486699999</v>
      </c>
      <c r="AB86" s="23">
        <f t="shared" si="38"/>
        <v>581.0591486699999</v>
      </c>
      <c r="AC86" s="23">
        <f t="shared" si="39"/>
        <v>581.0591486699999</v>
      </c>
      <c r="AD86" s="88">
        <f>(F86*I86*W86*Y86)/12*3</f>
        <v>581.0591486699999</v>
      </c>
      <c r="AE86" s="68">
        <f>Z86</f>
        <v>2324.2365946799996</v>
      </c>
      <c r="AF86" s="74"/>
      <c r="AG86" s="62"/>
      <c r="AH86" s="32"/>
      <c r="AI86" s="32"/>
    </row>
    <row r="87" spans="1:35" s="26" customFormat="1" ht="15.75" customHeight="1" x14ac:dyDescent="0.2">
      <c r="A87" s="19">
        <v>2</v>
      </c>
      <c r="B87" s="9" t="s">
        <v>84</v>
      </c>
      <c r="C87" s="9">
        <v>1</v>
      </c>
      <c r="D87" s="9" t="s">
        <v>83</v>
      </c>
      <c r="E87" s="2">
        <v>222</v>
      </c>
      <c r="F87" s="4">
        <f>F123</f>
        <v>1533.7</v>
      </c>
      <c r="G87" s="21">
        <f>G9</f>
        <v>1.0429999999999999</v>
      </c>
      <c r="H87" s="21">
        <f>H9</f>
        <v>1.716</v>
      </c>
      <c r="I87" s="21">
        <f>I9</f>
        <v>1.7897879999999999</v>
      </c>
      <c r="J87" s="22">
        <v>6</v>
      </c>
      <c r="K87" s="23">
        <v>1.5</v>
      </c>
      <c r="L87" s="24">
        <f t="shared" si="66"/>
        <v>4.5</v>
      </c>
      <c r="M87" s="24" t="s">
        <v>105</v>
      </c>
      <c r="N87" s="25">
        <v>1</v>
      </c>
      <c r="O87" s="25">
        <v>0.4</v>
      </c>
      <c r="P87" s="25" t="s">
        <v>105</v>
      </c>
      <c r="Q87" s="25">
        <v>1</v>
      </c>
      <c r="R87" s="25">
        <v>0.4</v>
      </c>
      <c r="S87" s="25" t="s">
        <v>105</v>
      </c>
      <c r="T87" s="25">
        <v>1</v>
      </c>
      <c r="U87" s="25">
        <v>0.4</v>
      </c>
      <c r="V87" s="25" t="s">
        <v>105</v>
      </c>
      <c r="W87" s="25">
        <v>1</v>
      </c>
      <c r="X87" s="25">
        <v>0.4</v>
      </c>
      <c r="Y87" s="22">
        <v>1</v>
      </c>
      <c r="Z87" s="23">
        <f>AA87+AB87+AC87+AD87</f>
        <v>2744.9978556000001</v>
      </c>
      <c r="AA87" s="23">
        <f t="shared" si="37"/>
        <v>686.24946390000002</v>
      </c>
      <c r="AB87" s="23">
        <f t="shared" si="38"/>
        <v>686.24946390000002</v>
      </c>
      <c r="AC87" s="23">
        <f t="shared" si="39"/>
        <v>686.24946390000002</v>
      </c>
      <c r="AD87" s="88">
        <f t="shared" si="40"/>
        <v>686.24946390000002</v>
      </c>
      <c r="AE87" s="68">
        <f>Z87</f>
        <v>2744.9978556000001</v>
      </c>
      <c r="AF87" s="75"/>
      <c r="AG87" s="66"/>
    </row>
    <row r="88" spans="1:35" ht="15.75" customHeight="1" x14ac:dyDescent="0.2">
      <c r="A88" s="19">
        <v>3</v>
      </c>
      <c r="B88" s="9" t="s">
        <v>136</v>
      </c>
      <c r="C88" s="9">
        <v>0</v>
      </c>
      <c r="D88" s="9"/>
      <c r="E88" s="2">
        <v>93</v>
      </c>
      <c r="F88" s="4">
        <f>F122</f>
        <v>1298.6099999999999</v>
      </c>
      <c r="G88" s="21">
        <f>G9</f>
        <v>1.0429999999999999</v>
      </c>
      <c r="H88" s="21">
        <f>H9</f>
        <v>1.716</v>
      </c>
      <c r="I88" s="21">
        <f>I9</f>
        <v>1.7897879999999999</v>
      </c>
      <c r="J88" s="22"/>
      <c r="K88" s="23"/>
      <c r="L88" s="24"/>
      <c r="M88" s="24" t="s">
        <v>105</v>
      </c>
      <c r="N88" s="25">
        <v>1</v>
      </c>
      <c r="O88" s="25">
        <v>0.4</v>
      </c>
      <c r="P88" s="25" t="s">
        <v>105</v>
      </c>
      <c r="Q88" s="25">
        <v>1</v>
      </c>
      <c r="R88" s="25">
        <v>0.4</v>
      </c>
      <c r="S88" s="25" t="s">
        <v>105</v>
      </c>
      <c r="T88" s="25">
        <v>1</v>
      </c>
      <c r="U88" s="25">
        <v>0.4</v>
      </c>
      <c r="V88" s="25" t="s">
        <v>105</v>
      </c>
      <c r="W88" s="25">
        <v>1</v>
      </c>
      <c r="X88" s="25">
        <v>0.4</v>
      </c>
      <c r="Y88" s="22">
        <v>1</v>
      </c>
      <c r="Z88" s="23">
        <f>AA88+AB88+AC88+AD88</f>
        <v>2324.2365946799996</v>
      </c>
      <c r="AA88" s="23">
        <f t="shared" si="37"/>
        <v>581.0591486699999</v>
      </c>
      <c r="AB88" s="23">
        <f t="shared" si="38"/>
        <v>581.0591486699999</v>
      </c>
      <c r="AC88" s="23">
        <f t="shared" si="39"/>
        <v>581.0591486699999</v>
      </c>
      <c r="AD88" s="88">
        <f>(F88*I88*W88*Y88)/12*3</f>
        <v>581.0591486699999</v>
      </c>
      <c r="AE88" s="68">
        <f>Z88</f>
        <v>2324.2365946799996</v>
      </c>
      <c r="AF88" s="74"/>
      <c r="AG88" s="83"/>
    </row>
    <row r="89" spans="1:35" ht="15.75" customHeight="1" x14ac:dyDescent="0.2">
      <c r="A89" s="19">
        <v>4</v>
      </c>
      <c r="B89" s="9" t="s">
        <v>144</v>
      </c>
      <c r="C89" s="9">
        <v>2</v>
      </c>
      <c r="D89" s="9"/>
      <c r="E89" s="2">
        <v>1347</v>
      </c>
      <c r="F89" s="4">
        <f>F124</f>
        <v>3067.5</v>
      </c>
      <c r="G89" s="21">
        <f>G9</f>
        <v>1.0429999999999999</v>
      </c>
      <c r="H89" s="21">
        <f>H9</f>
        <v>1.716</v>
      </c>
      <c r="I89" s="21">
        <f>I9</f>
        <v>1.7897879999999999</v>
      </c>
      <c r="J89" s="22"/>
      <c r="K89" s="23"/>
      <c r="L89" s="24"/>
      <c r="M89" s="24" t="s">
        <v>105</v>
      </c>
      <c r="N89" s="25">
        <v>1</v>
      </c>
      <c r="O89" s="25">
        <v>0.4</v>
      </c>
      <c r="P89" s="25" t="s">
        <v>105</v>
      </c>
      <c r="Q89" s="25">
        <v>1</v>
      </c>
      <c r="R89" s="25">
        <v>0.4</v>
      </c>
      <c r="S89" s="25" t="s">
        <v>105</v>
      </c>
      <c r="T89" s="25">
        <v>1</v>
      </c>
      <c r="U89" s="25">
        <v>0.4</v>
      </c>
      <c r="V89" s="25" t="s">
        <v>105</v>
      </c>
      <c r="W89" s="25">
        <v>1</v>
      </c>
      <c r="X89" s="25">
        <v>0.4</v>
      </c>
      <c r="Y89" s="22">
        <v>1</v>
      </c>
      <c r="Z89" s="23">
        <f t="shared" ref="Z89:Z90" si="67">AA89+AB89+AC89+AD89</f>
        <v>5490.1746899999998</v>
      </c>
      <c r="AA89" s="23">
        <f t="shared" si="37"/>
        <v>1372.5436725</v>
      </c>
      <c r="AB89" s="23">
        <f t="shared" si="38"/>
        <v>1372.5436725</v>
      </c>
      <c r="AC89" s="23">
        <f>(F89*I89*T89*Y89)/12*3</f>
        <v>1372.5436725</v>
      </c>
      <c r="AD89" s="88">
        <f>(F89*I89*W89*Y89)/12*3</f>
        <v>1372.5436725</v>
      </c>
      <c r="AE89" s="68">
        <f t="shared" ref="AE89:AE90" si="68">Z89</f>
        <v>5490.1746899999998</v>
      </c>
      <c r="AF89" s="74"/>
      <c r="AG89" s="83"/>
    </row>
    <row r="90" spans="1:35" ht="15.75" customHeight="1" x14ac:dyDescent="0.2">
      <c r="A90" s="19">
        <v>5</v>
      </c>
      <c r="B90" s="9" t="s">
        <v>143</v>
      </c>
      <c r="C90" s="9">
        <v>2</v>
      </c>
      <c r="D90" s="9"/>
      <c r="E90" s="2">
        <v>1131</v>
      </c>
      <c r="F90" s="4">
        <f>F124</f>
        <v>3067.5</v>
      </c>
      <c r="G90" s="21">
        <f t="shared" ref="G90:I90" si="69">G11</f>
        <v>1.0429999999999999</v>
      </c>
      <c r="H90" s="21">
        <f t="shared" si="69"/>
        <v>1.716</v>
      </c>
      <c r="I90" s="21">
        <f t="shared" si="69"/>
        <v>1.7897879999999999</v>
      </c>
      <c r="J90" s="22"/>
      <c r="K90" s="23"/>
      <c r="L90" s="24"/>
      <c r="M90" s="24" t="s">
        <v>105</v>
      </c>
      <c r="N90" s="25">
        <v>1</v>
      </c>
      <c r="O90" s="25">
        <v>0.4</v>
      </c>
      <c r="P90" s="25" t="s">
        <v>105</v>
      </c>
      <c r="Q90" s="25">
        <v>1</v>
      </c>
      <c r="R90" s="25">
        <v>0.4</v>
      </c>
      <c r="S90" s="25" t="s">
        <v>105</v>
      </c>
      <c r="T90" s="25">
        <v>1</v>
      </c>
      <c r="U90" s="25">
        <v>0.4</v>
      </c>
      <c r="V90" s="25" t="s">
        <v>105</v>
      </c>
      <c r="W90" s="25">
        <v>1</v>
      </c>
      <c r="X90" s="25">
        <v>0.4</v>
      </c>
      <c r="Y90" s="22">
        <v>1</v>
      </c>
      <c r="Z90" s="23">
        <f t="shared" si="67"/>
        <v>5490.1746899999998</v>
      </c>
      <c r="AA90" s="23">
        <f t="shared" si="37"/>
        <v>1372.5436725</v>
      </c>
      <c r="AB90" s="23">
        <f t="shared" si="38"/>
        <v>1372.5436725</v>
      </c>
      <c r="AC90" s="23">
        <f t="shared" si="39"/>
        <v>1372.5436725</v>
      </c>
      <c r="AD90" s="88">
        <f t="shared" si="40"/>
        <v>1372.5436725</v>
      </c>
      <c r="AE90" s="68">
        <f t="shared" si="68"/>
        <v>5490.1746899999998</v>
      </c>
      <c r="AF90" s="74"/>
      <c r="AG90" s="83"/>
    </row>
    <row r="91" spans="1:35" s="32" customFormat="1" ht="15.75" customHeight="1" x14ac:dyDescent="0.2">
      <c r="A91" s="29">
        <v>13</v>
      </c>
      <c r="B91" s="33" t="s">
        <v>132</v>
      </c>
      <c r="C91" s="33"/>
      <c r="D91" s="33"/>
      <c r="E91" s="29">
        <f>SUBTOTAL(9,E92)</f>
        <v>163</v>
      </c>
      <c r="F91" s="31"/>
      <c r="G91" s="31"/>
      <c r="H91" s="31"/>
      <c r="I91" s="31"/>
      <c r="J91" s="34"/>
      <c r="K91" s="54"/>
      <c r="L91" s="55"/>
      <c r="M91" s="55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34"/>
      <c r="Z91" s="58">
        <f>SUBTOTAL(9,Z92)</f>
        <v>2744.9978556000001</v>
      </c>
      <c r="AA91" s="58">
        <f>SUBTOTAL(9,AA92)</f>
        <v>686.24946390000002</v>
      </c>
      <c r="AB91" s="58">
        <f t="shared" ref="AB91:AD91" si="70">SUBTOTAL(9,AB92)</f>
        <v>686.24946390000002</v>
      </c>
      <c r="AC91" s="58">
        <f t="shared" si="70"/>
        <v>686.24946390000002</v>
      </c>
      <c r="AD91" s="86">
        <f t="shared" si="70"/>
        <v>686.24946390000002</v>
      </c>
      <c r="AE91" s="78">
        <f>SUBTOTAL(9,AE92)</f>
        <v>2744.9978556000001</v>
      </c>
      <c r="AF91" s="73">
        <f t="shared" ref="AF91:AG91" si="71">SUBTOTAL(9,AF92)</f>
        <v>0</v>
      </c>
      <c r="AG91" s="60">
        <f t="shared" si="71"/>
        <v>0</v>
      </c>
    </row>
    <row r="92" spans="1:35" ht="15.75" customHeight="1" x14ac:dyDescent="0.2">
      <c r="A92" s="2">
        <v>1</v>
      </c>
      <c r="B92" s="9" t="s">
        <v>133</v>
      </c>
      <c r="C92" s="9">
        <v>1</v>
      </c>
      <c r="D92" s="9"/>
      <c r="E92" s="2">
        <v>163</v>
      </c>
      <c r="F92" s="4">
        <f>F123</f>
        <v>1533.7</v>
      </c>
      <c r="G92" s="4">
        <f>G9</f>
        <v>1.0429999999999999</v>
      </c>
      <c r="H92" s="4">
        <f>H9</f>
        <v>1.716</v>
      </c>
      <c r="I92" s="4">
        <f>I9</f>
        <v>1.7897879999999999</v>
      </c>
      <c r="J92" s="5"/>
      <c r="K92" s="6"/>
      <c r="L92" s="7"/>
      <c r="M92" s="7" t="s">
        <v>105</v>
      </c>
      <c r="N92" s="16">
        <v>1</v>
      </c>
      <c r="O92" s="16">
        <v>0.4</v>
      </c>
      <c r="P92" s="16" t="s">
        <v>105</v>
      </c>
      <c r="Q92" s="16">
        <v>1</v>
      </c>
      <c r="R92" s="16">
        <v>0.4</v>
      </c>
      <c r="S92" s="16" t="s">
        <v>105</v>
      </c>
      <c r="T92" s="16">
        <v>1</v>
      </c>
      <c r="U92" s="16">
        <v>0.4</v>
      </c>
      <c r="V92" s="16" t="s">
        <v>105</v>
      </c>
      <c r="W92" s="16">
        <v>1</v>
      </c>
      <c r="X92" s="16">
        <v>0.4</v>
      </c>
      <c r="Y92" s="5">
        <v>1</v>
      </c>
      <c r="Z92" s="6">
        <f t="shared" si="60"/>
        <v>2744.9978556000001</v>
      </c>
      <c r="AA92" s="6">
        <f t="shared" si="37"/>
        <v>686.24946390000002</v>
      </c>
      <c r="AB92" s="6">
        <f t="shared" si="38"/>
        <v>686.24946390000002</v>
      </c>
      <c r="AC92" s="6">
        <f t="shared" si="39"/>
        <v>686.24946390000002</v>
      </c>
      <c r="AD92" s="87">
        <f t="shared" si="40"/>
        <v>686.24946390000002</v>
      </c>
      <c r="AE92" s="68">
        <f>Z92</f>
        <v>2744.9978556000001</v>
      </c>
      <c r="AF92" s="74"/>
      <c r="AG92" s="62"/>
      <c r="AH92" s="32"/>
      <c r="AI92" s="32"/>
    </row>
    <row r="93" spans="1:35" s="32" customFormat="1" ht="26.25" customHeight="1" x14ac:dyDescent="0.2">
      <c r="A93" s="29">
        <v>14</v>
      </c>
      <c r="B93" s="30" t="s">
        <v>85</v>
      </c>
      <c r="C93" s="30"/>
      <c r="D93" s="30"/>
      <c r="E93" s="29">
        <f>SUBTOTAL(9,E94:E99)</f>
        <v>3927</v>
      </c>
      <c r="F93" s="31"/>
      <c r="G93" s="31"/>
      <c r="H93" s="31"/>
      <c r="I93" s="37"/>
      <c r="J93" s="38"/>
      <c r="K93" s="37"/>
      <c r="L93" s="37"/>
      <c r="M93" s="37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34"/>
      <c r="Z93" s="58">
        <f t="shared" ref="Z93:AG93" si="72">SUBTOTAL(9,Z94:Z99)</f>
        <v>18666.164396880002</v>
      </c>
      <c r="AA93" s="58">
        <f t="shared" si="72"/>
        <v>4666.5410992200004</v>
      </c>
      <c r="AB93" s="58">
        <f t="shared" si="72"/>
        <v>4666.5410992200004</v>
      </c>
      <c r="AC93" s="58">
        <f t="shared" si="72"/>
        <v>4666.5410992200004</v>
      </c>
      <c r="AD93" s="86">
        <f t="shared" si="72"/>
        <v>4666.5410992200004</v>
      </c>
      <c r="AE93" s="78">
        <f t="shared" si="72"/>
        <v>18666.164396880002</v>
      </c>
      <c r="AF93" s="73">
        <f t="shared" si="72"/>
        <v>0</v>
      </c>
      <c r="AG93" s="60">
        <f t="shared" si="72"/>
        <v>0</v>
      </c>
    </row>
    <row r="94" spans="1:35" ht="15.75" customHeight="1" x14ac:dyDescent="0.2">
      <c r="A94" s="2">
        <v>1</v>
      </c>
      <c r="B94" s="9" t="s">
        <v>86</v>
      </c>
      <c r="C94" s="9">
        <v>1</v>
      </c>
      <c r="D94" s="9" t="s">
        <v>87</v>
      </c>
      <c r="E94" s="2">
        <v>597</v>
      </c>
      <c r="F94" s="4">
        <f>F123</f>
        <v>1533.7</v>
      </c>
      <c r="G94" s="4">
        <f>G9</f>
        <v>1.0429999999999999</v>
      </c>
      <c r="H94" s="4">
        <f>H9</f>
        <v>1.716</v>
      </c>
      <c r="I94" s="4">
        <f>I9</f>
        <v>1.7897879999999999</v>
      </c>
      <c r="J94" s="5">
        <v>4</v>
      </c>
      <c r="K94" s="6">
        <v>1.5</v>
      </c>
      <c r="L94" s="7">
        <f t="shared" ref="L94:L99" si="73">J94-K94</f>
        <v>2.5</v>
      </c>
      <c r="M94" s="7" t="s">
        <v>11</v>
      </c>
      <c r="N94" s="16">
        <f t="shared" ref="N94:N99" si="74">$N$9</f>
        <v>0.9</v>
      </c>
      <c r="O94" s="16">
        <v>0.35</v>
      </c>
      <c r="P94" s="16" t="s">
        <v>11</v>
      </c>
      <c r="Q94" s="16">
        <v>0.9</v>
      </c>
      <c r="R94" s="16">
        <v>0.35</v>
      </c>
      <c r="S94" s="16" t="s">
        <v>11</v>
      </c>
      <c r="T94" s="16">
        <v>0.9</v>
      </c>
      <c r="U94" s="16">
        <v>0.35</v>
      </c>
      <c r="V94" s="16" t="s">
        <v>11</v>
      </c>
      <c r="W94" s="16">
        <v>0.9</v>
      </c>
      <c r="X94" s="16">
        <v>0.35</v>
      </c>
      <c r="Y94" s="5">
        <v>1</v>
      </c>
      <c r="Z94" s="6">
        <f t="shared" si="60"/>
        <v>2470.4980700400001</v>
      </c>
      <c r="AA94" s="6">
        <f t="shared" si="37"/>
        <v>617.62451751000003</v>
      </c>
      <c r="AB94" s="6">
        <f t="shared" si="38"/>
        <v>617.62451751000003</v>
      </c>
      <c r="AC94" s="6">
        <f t="shared" si="39"/>
        <v>617.62451751000003</v>
      </c>
      <c r="AD94" s="87">
        <f t="shared" si="40"/>
        <v>617.62451751000003</v>
      </c>
      <c r="AE94" s="68">
        <f t="shared" ref="AE94:AE99" si="75">Z94</f>
        <v>2470.4980700400001</v>
      </c>
      <c r="AF94" s="74"/>
      <c r="AG94" s="62"/>
      <c r="AH94" s="32"/>
      <c r="AI94" s="32"/>
    </row>
    <row r="95" spans="1:35" s="26" customFormat="1" ht="15.75" customHeight="1" x14ac:dyDescent="0.2">
      <c r="A95" s="19">
        <v>2</v>
      </c>
      <c r="B95" s="9" t="s">
        <v>88</v>
      </c>
      <c r="C95" s="9">
        <v>1</v>
      </c>
      <c r="D95" s="9" t="s">
        <v>87</v>
      </c>
      <c r="E95" s="2">
        <v>662</v>
      </c>
      <c r="F95" s="21">
        <f>F123</f>
        <v>1533.7</v>
      </c>
      <c r="G95" s="21">
        <f>G9</f>
        <v>1.0429999999999999</v>
      </c>
      <c r="H95" s="21">
        <f>H9</f>
        <v>1.716</v>
      </c>
      <c r="I95" s="21">
        <f>I9</f>
        <v>1.7897879999999999</v>
      </c>
      <c r="J95" s="22">
        <v>3.5</v>
      </c>
      <c r="K95" s="23">
        <v>1.5</v>
      </c>
      <c r="L95" s="24">
        <f t="shared" si="73"/>
        <v>2</v>
      </c>
      <c r="M95" s="24" t="s">
        <v>105</v>
      </c>
      <c r="N95" s="25">
        <f>N12</f>
        <v>1</v>
      </c>
      <c r="O95" s="25">
        <v>0.4</v>
      </c>
      <c r="P95" s="25" t="s">
        <v>105</v>
      </c>
      <c r="Q95" s="25">
        <v>1</v>
      </c>
      <c r="R95" s="25">
        <v>0.4</v>
      </c>
      <c r="S95" s="25" t="s">
        <v>105</v>
      </c>
      <c r="T95" s="25">
        <v>1</v>
      </c>
      <c r="U95" s="25">
        <v>0.4</v>
      </c>
      <c r="V95" s="25" t="s">
        <v>105</v>
      </c>
      <c r="W95" s="25">
        <v>1</v>
      </c>
      <c r="X95" s="25">
        <v>0.4</v>
      </c>
      <c r="Y95" s="22">
        <v>1</v>
      </c>
      <c r="Z95" s="6">
        <f t="shared" si="60"/>
        <v>2744.9978556000001</v>
      </c>
      <c r="AA95" s="6">
        <f t="shared" si="37"/>
        <v>686.24946390000002</v>
      </c>
      <c r="AB95" s="6">
        <f t="shared" si="38"/>
        <v>686.24946390000002</v>
      </c>
      <c r="AC95" s="6">
        <f t="shared" si="39"/>
        <v>686.24946390000002</v>
      </c>
      <c r="AD95" s="87">
        <f t="shared" si="40"/>
        <v>686.24946390000002</v>
      </c>
      <c r="AE95" s="68">
        <f t="shared" si="75"/>
        <v>2744.9978556000001</v>
      </c>
      <c r="AF95" s="74"/>
      <c r="AG95" s="62"/>
      <c r="AH95" s="32"/>
      <c r="AI95" s="32"/>
    </row>
    <row r="96" spans="1:35" s="26" customFormat="1" ht="15.75" customHeight="1" x14ac:dyDescent="0.2">
      <c r="A96" s="19">
        <v>3</v>
      </c>
      <c r="B96" s="9" t="s">
        <v>89</v>
      </c>
      <c r="C96" s="9">
        <v>1</v>
      </c>
      <c r="D96" s="9" t="s">
        <v>87</v>
      </c>
      <c r="E96" s="2">
        <v>577</v>
      </c>
      <c r="F96" s="21">
        <f>F123</f>
        <v>1533.7</v>
      </c>
      <c r="G96" s="21">
        <f>G9</f>
        <v>1.0429999999999999</v>
      </c>
      <c r="H96" s="21">
        <f>H9</f>
        <v>1.716</v>
      </c>
      <c r="I96" s="21">
        <f>I9</f>
        <v>1.7897879999999999</v>
      </c>
      <c r="J96" s="22">
        <v>3.5</v>
      </c>
      <c r="K96" s="23">
        <v>1.5</v>
      </c>
      <c r="L96" s="24">
        <f t="shared" si="73"/>
        <v>2</v>
      </c>
      <c r="M96" s="24" t="s">
        <v>105</v>
      </c>
      <c r="N96" s="25">
        <v>1</v>
      </c>
      <c r="O96" s="25">
        <v>0.4</v>
      </c>
      <c r="P96" s="25" t="s">
        <v>105</v>
      </c>
      <c r="Q96" s="25">
        <v>1</v>
      </c>
      <c r="R96" s="25">
        <v>0.4</v>
      </c>
      <c r="S96" s="25" t="s">
        <v>105</v>
      </c>
      <c r="T96" s="25">
        <v>1</v>
      </c>
      <c r="U96" s="25">
        <v>0.4</v>
      </c>
      <c r="V96" s="25" t="s">
        <v>105</v>
      </c>
      <c r="W96" s="25">
        <v>1</v>
      </c>
      <c r="X96" s="25">
        <v>0.4</v>
      </c>
      <c r="Y96" s="22">
        <v>1</v>
      </c>
      <c r="Z96" s="23">
        <f t="shared" si="60"/>
        <v>2744.9978556000001</v>
      </c>
      <c r="AA96" s="23">
        <f t="shared" si="37"/>
        <v>686.24946390000002</v>
      </c>
      <c r="AB96" s="23">
        <f t="shared" si="38"/>
        <v>686.24946390000002</v>
      </c>
      <c r="AC96" s="23">
        <f t="shared" si="39"/>
        <v>686.24946390000002</v>
      </c>
      <c r="AD96" s="88">
        <f t="shared" si="40"/>
        <v>686.24946390000002</v>
      </c>
      <c r="AE96" s="68">
        <f t="shared" si="75"/>
        <v>2744.9978556000001</v>
      </c>
      <c r="AF96" s="75"/>
      <c r="AG96" s="66"/>
    </row>
    <row r="97" spans="1:35" s="26" customFormat="1" ht="15.75" customHeight="1" x14ac:dyDescent="0.2">
      <c r="A97" s="19">
        <v>4</v>
      </c>
      <c r="B97" s="9" t="s">
        <v>90</v>
      </c>
      <c r="C97" s="9">
        <v>1</v>
      </c>
      <c r="D97" s="9" t="s">
        <v>87</v>
      </c>
      <c r="E97" s="2">
        <v>598</v>
      </c>
      <c r="F97" s="21">
        <f>F123</f>
        <v>1533.7</v>
      </c>
      <c r="G97" s="21">
        <f>G9</f>
        <v>1.0429999999999999</v>
      </c>
      <c r="H97" s="21">
        <f>H9</f>
        <v>1.716</v>
      </c>
      <c r="I97" s="21">
        <f>I9</f>
        <v>1.7897879999999999</v>
      </c>
      <c r="J97" s="22">
        <v>3.5</v>
      </c>
      <c r="K97" s="23">
        <v>1.5</v>
      </c>
      <c r="L97" s="24">
        <f t="shared" si="73"/>
        <v>2</v>
      </c>
      <c r="M97" s="24" t="s">
        <v>105</v>
      </c>
      <c r="N97" s="25">
        <f>N12</f>
        <v>1</v>
      </c>
      <c r="O97" s="25">
        <v>0.4</v>
      </c>
      <c r="P97" s="25" t="s">
        <v>105</v>
      </c>
      <c r="Q97" s="25">
        <v>1</v>
      </c>
      <c r="R97" s="25">
        <v>0.4</v>
      </c>
      <c r="S97" s="25" t="s">
        <v>105</v>
      </c>
      <c r="T97" s="25">
        <v>1</v>
      </c>
      <c r="U97" s="25">
        <v>0.4</v>
      </c>
      <c r="V97" s="25" t="s">
        <v>105</v>
      </c>
      <c r="W97" s="25">
        <v>1</v>
      </c>
      <c r="X97" s="25">
        <v>0.4</v>
      </c>
      <c r="Y97" s="22">
        <v>1</v>
      </c>
      <c r="Z97" s="6">
        <f t="shared" si="60"/>
        <v>2744.9978556000001</v>
      </c>
      <c r="AA97" s="6">
        <f t="shared" si="37"/>
        <v>686.24946390000002</v>
      </c>
      <c r="AB97" s="6">
        <f t="shared" si="38"/>
        <v>686.24946390000002</v>
      </c>
      <c r="AC97" s="6">
        <f t="shared" si="39"/>
        <v>686.24946390000002</v>
      </c>
      <c r="AD97" s="87">
        <f t="shared" si="40"/>
        <v>686.24946390000002</v>
      </c>
      <c r="AE97" s="68">
        <f t="shared" si="75"/>
        <v>2744.9978556000001</v>
      </c>
      <c r="AF97" s="74"/>
      <c r="AG97" s="62"/>
      <c r="AH97" s="32"/>
      <c r="AI97" s="32"/>
    </row>
    <row r="98" spans="1:35" s="26" customFormat="1" ht="15.75" customHeight="1" x14ac:dyDescent="0.2">
      <c r="A98" s="19">
        <v>5</v>
      </c>
      <c r="B98" s="9" t="s">
        <v>119</v>
      </c>
      <c r="C98" s="9">
        <v>2</v>
      </c>
      <c r="D98" s="9" t="s">
        <v>87</v>
      </c>
      <c r="E98" s="2">
        <v>864</v>
      </c>
      <c r="F98" s="21">
        <f>F124</f>
        <v>3067.5</v>
      </c>
      <c r="G98" s="21">
        <f>G9</f>
        <v>1.0429999999999999</v>
      </c>
      <c r="H98" s="21">
        <f>H9</f>
        <v>1.716</v>
      </c>
      <c r="I98" s="21">
        <f>I9</f>
        <v>1.7897879999999999</v>
      </c>
      <c r="J98" s="22">
        <v>3.5</v>
      </c>
      <c r="K98" s="23">
        <v>3</v>
      </c>
      <c r="L98" s="24">
        <f t="shared" si="73"/>
        <v>0.5</v>
      </c>
      <c r="M98" s="24" t="s">
        <v>105</v>
      </c>
      <c r="N98" s="25">
        <f>N12</f>
        <v>1</v>
      </c>
      <c r="O98" s="25">
        <v>0.4</v>
      </c>
      <c r="P98" s="25" t="s">
        <v>105</v>
      </c>
      <c r="Q98" s="25">
        <v>1</v>
      </c>
      <c r="R98" s="25">
        <v>0.4</v>
      </c>
      <c r="S98" s="25" t="s">
        <v>105</v>
      </c>
      <c r="T98" s="25">
        <v>1</v>
      </c>
      <c r="U98" s="25">
        <v>0.4</v>
      </c>
      <c r="V98" s="25" t="s">
        <v>105</v>
      </c>
      <c r="W98" s="25">
        <v>1</v>
      </c>
      <c r="X98" s="25">
        <v>0.4</v>
      </c>
      <c r="Y98" s="22">
        <v>1</v>
      </c>
      <c r="Z98" s="6">
        <f t="shared" si="60"/>
        <v>5490.1746899999998</v>
      </c>
      <c r="AA98" s="6">
        <f t="shared" si="37"/>
        <v>1372.5436725</v>
      </c>
      <c r="AB98" s="6">
        <f t="shared" si="38"/>
        <v>1372.5436725</v>
      </c>
      <c r="AC98" s="6">
        <f t="shared" si="39"/>
        <v>1372.5436725</v>
      </c>
      <c r="AD98" s="87">
        <f t="shared" si="40"/>
        <v>1372.5436725</v>
      </c>
      <c r="AE98" s="68">
        <f t="shared" si="75"/>
        <v>5490.1746899999998</v>
      </c>
      <c r="AF98" s="74"/>
      <c r="AG98" s="62"/>
      <c r="AH98" s="32"/>
      <c r="AI98" s="32"/>
    </row>
    <row r="99" spans="1:35" ht="15.75" customHeight="1" x14ac:dyDescent="0.2">
      <c r="A99" s="2">
        <v>6</v>
      </c>
      <c r="B99" s="9" t="s">
        <v>91</v>
      </c>
      <c r="C99" s="9">
        <v>1</v>
      </c>
      <c r="D99" s="9" t="s">
        <v>87</v>
      </c>
      <c r="E99" s="2">
        <v>629</v>
      </c>
      <c r="F99" s="4">
        <f>F123</f>
        <v>1533.7</v>
      </c>
      <c r="G99" s="4">
        <f>G9</f>
        <v>1.0429999999999999</v>
      </c>
      <c r="H99" s="4">
        <f>H9</f>
        <v>1.716</v>
      </c>
      <c r="I99" s="4">
        <f>I9</f>
        <v>1.7897879999999999</v>
      </c>
      <c r="J99" s="5">
        <v>3.5</v>
      </c>
      <c r="K99" s="6">
        <v>1.5</v>
      </c>
      <c r="L99" s="7">
        <f t="shared" si="73"/>
        <v>2</v>
      </c>
      <c r="M99" s="7" t="s">
        <v>11</v>
      </c>
      <c r="N99" s="16">
        <f t="shared" si="74"/>
        <v>0.9</v>
      </c>
      <c r="O99" s="16">
        <v>0.35</v>
      </c>
      <c r="P99" s="16" t="s">
        <v>11</v>
      </c>
      <c r="Q99" s="16">
        <v>0.9</v>
      </c>
      <c r="R99" s="16">
        <v>0.35</v>
      </c>
      <c r="S99" s="16" t="s">
        <v>11</v>
      </c>
      <c r="T99" s="16">
        <v>0.9</v>
      </c>
      <c r="U99" s="16">
        <v>0.35</v>
      </c>
      <c r="V99" s="16" t="s">
        <v>11</v>
      </c>
      <c r="W99" s="16">
        <v>0.9</v>
      </c>
      <c r="X99" s="16">
        <v>0.35</v>
      </c>
      <c r="Y99" s="5">
        <v>1</v>
      </c>
      <c r="Z99" s="6">
        <f t="shared" si="60"/>
        <v>2470.4980700400001</v>
      </c>
      <c r="AA99" s="6">
        <f t="shared" si="37"/>
        <v>617.62451751000003</v>
      </c>
      <c r="AB99" s="6">
        <f t="shared" si="38"/>
        <v>617.62451751000003</v>
      </c>
      <c r="AC99" s="6">
        <f t="shared" si="39"/>
        <v>617.62451751000003</v>
      </c>
      <c r="AD99" s="87">
        <f t="shared" si="40"/>
        <v>617.62451751000003</v>
      </c>
      <c r="AE99" s="68">
        <f t="shared" si="75"/>
        <v>2470.4980700400001</v>
      </c>
      <c r="AF99" s="74"/>
      <c r="AG99" s="62"/>
      <c r="AH99" s="32"/>
      <c r="AI99" s="32"/>
    </row>
    <row r="100" spans="1:35" s="32" customFormat="1" ht="15.75" customHeight="1" x14ac:dyDescent="0.2">
      <c r="A100" s="29">
        <v>15</v>
      </c>
      <c r="B100" s="30" t="s">
        <v>92</v>
      </c>
      <c r="C100" s="30"/>
      <c r="D100" s="30"/>
      <c r="E100" s="29">
        <f>SUBTOTAL(9,E101:E102)</f>
        <v>1320</v>
      </c>
      <c r="F100" s="31"/>
      <c r="G100" s="31"/>
      <c r="H100" s="31"/>
      <c r="I100" s="37"/>
      <c r="J100" s="38"/>
      <c r="K100" s="37"/>
      <c r="L100" s="37"/>
      <c r="M100" s="37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34"/>
      <c r="Z100" s="58">
        <f>SUBTOTAL(9,Z101:Z102)</f>
        <v>7960.67276004</v>
      </c>
      <c r="AA100" s="58">
        <f>SUBTOTAL(9,AA101:AA102)</f>
        <v>1990.16819001</v>
      </c>
      <c r="AB100" s="58">
        <f t="shared" ref="AB100:AD100" si="76">SUBTOTAL(9,AB101:AB102)</f>
        <v>1990.16819001</v>
      </c>
      <c r="AC100" s="58">
        <f t="shared" si="76"/>
        <v>1990.16819001</v>
      </c>
      <c r="AD100" s="86">
        <f t="shared" si="76"/>
        <v>1990.16819001</v>
      </c>
      <c r="AE100" s="78">
        <f>SUBTOTAL(9,AE101:AE102)</f>
        <v>7960.67276004</v>
      </c>
      <c r="AF100" s="73">
        <f t="shared" ref="AF100:AG100" si="77">SUBTOTAL(9,AF101:AF102)</f>
        <v>0</v>
      </c>
      <c r="AG100" s="60">
        <f t="shared" si="77"/>
        <v>0</v>
      </c>
    </row>
    <row r="101" spans="1:35" s="26" customFormat="1" ht="15.75" customHeight="1" x14ac:dyDescent="0.2">
      <c r="A101" s="19">
        <v>1</v>
      </c>
      <c r="B101" s="3" t="s">
        <v>120</v>
      </c>
      <c r="C101" s="3">
        <v>2</v>
      </c>
      <c r="D101" s="3" t="s">
        <v>93</v>
      </c>
      <c r="E101" s="2">
        <v>1026</v>
      </c>
      <c r="F101" s="21">
        <f>F124</f>
        <v>3067.5</v>
      </c>
      <c r="G101" s="21">
        <f>G9</f>
        <v>1.0429999999999999</v>
      </c>
      <c r="H101" s="21">
        <f>H9</f>
        <v>1.716</v>
      </c>
      <c r="I101" s="21">
        <f>I9</f>
        <v>1.7897879999999999</v>
      </c>
      <c r="J101" s="22">
        <v>2.5</v>
      </c>
      <c r="K101" s="23">
        <v>3</v>
      </c>
      <c r="L101" s="24">
        <f>J101-K101</f>
        <v>-0.5</v>
      </c>
      <c r="M101" s="24" t="s">
        <v>105</v>
      </c>
      <c r="N101" s="25">
        <f>N12</f>
        <v>1</v>
      </c>
      <c r="O101" s="25">
        <v>0.4</v>
      </c>
      <c r="P101" s="25" t="s">
        <v>105</v>
      </c>
      <c r="Q101" s="25">
        <v>1</v>
      </c>
      <c r="R101" s="25">
        <v>0.4</v>
      </c>
      <c r="S101" s="25" t="s">
        <v>105</v>
      </c>
      <c r="T101" s="25">
        <v>1</v>
      </c>
      <c r="U101" s="25">
        <v>0.4</v>
      </c>
      <c r="V101" s="25" t="s">
        <v>105</v>
      </c>
      <c r="W101" s="25">
        <v>1</v>
      </c>
      <c r="X101" s="25">
        <v>0.4</v>
      </c>
      <c r="Y101" s="22">
        <v>1</v>
      </c>
      <c r="Z101" s="6">
        <f t="shared" si="60"/>
        <v>5490.1746899999998</v>
      </c>
      <c r="AA101" s="6">
        <f>(F101*I101*N101*Y101)/12*3</f>
        <v>1372.5436725</v>
      </c>
      <c r="AB101" s="6">
        <f>(F101*I101*Q101*Y101)/12*3</f>
        <v>1372.5436725</v>
      </c>
      <c r="AC101" s="6">
        <f>(F101*I101*T101*Y101)/12*3</f>
        <v>1372.5436725</v>
      </c>
      <c r="AD101" s="87">
        <f>(F101*I101*W101*Y101)/12*3</f>
        <v>1372.5436725</v>
      </c>
      <c r="AE101" s="68">
        <f>Z101</f>
        <v>5490.1746899999998</v>
      </c>
      <c r="AF101" s="74"/>
      <c r="AG101" s="62"/>
      <c r="AH101" s="32"/>
      <c r="AI101" s="32"/>
    </row>
    <row r="102" spans="1:35" ht="15.75" customHeight="1" x14ac:dyDescent="0.2">
      <c r="A102" s="2">
        <v>2</v>
      </c>
      <c r="B102" s="3" t="s">
        <v>94</v>
      </c>
      <c r="C102" s="3">
        <v>1</v>
      </c>
      <c r="D102" s="3" t="s">
        <v>93</v>
      </c>
      <c r="E102" s="2">
        <v>294</v>
      </c>
      <c r="F102" s="4">
        <f>F123</f>
        <v>1533.7</v>
      </c>
      <c r="G102" s="4">
        <f>G9</f>
        <v>1.0429999999999999</v>
      </c>
      <c r="H102" s="4">
        <f>H9</f>
        <v>1.716</v>
      </c>
      <c r="I102" s="4">
        <f>I9</f>
        <v>1.7897879999999999</v>
      </c>
      <c r="J102" s="5">
        <v>1.5</v>
      </c>
      <c r="K102" s="6">
        <v>1.5</v>
      </c>
      <c r="L102" s="7">
        <f t="shared" ref="L102" si="78">J102-K102</f>
        <v>0</v>
      </c>
      <c r="M102" s="7" t="s">
        <v>11</v>
      </c>
      <c r="N102" s="16">
        <f>$N$9</f>
        <v>0.9</v>
      </c>
      <c r="O102" s="16">
        <v>0.35</v>
      </c>
      <c r="P102" s="16" t="s">
        <v>11</v>
      </c>
      <c r="Q102" s="16">
        <v>0.9</v>
      </c>
      <c r="R102" s="16">
        <v>0.35</v>
      </c>
      <c r="S102" s="16" t="s">
        <v>11</v>
      </c>
      <c r="T102" s="16">
        <v>0.9</v>
      </c>
      <c r="U102" s="16">
        <v>0.35</v>
      </c>
      <c r="V102" s="16" t="s">
        <v>11</v>
      </c>
      <c r="W102" s="16">
        <v>0.9</v>
      </c>
      <c r="X102" s="16">
        <v>0.35</v>
      </c>
      <c r="Y102" s="5">
        <v>1</v>
      </c>
      <c r="Z102" s="6">
        <f t="shared" si="60"/>
        <v>2470.4980700400001</v>
      </c>
      <c r="AA102" s="6">
        <f>(F102*I102*N102*Y102)/12*3</f>
        <v>617.62451751000003</v>
      </c>
      <c r="AB102" s="6">
        <f>(F102*I102*Q102*Y102)/12*3</f>
        <v>617.62451751000003</v>
      </c>
      <c r="AC102" s="6">
        <f>(F102*I102*T102*Y102)/12*3</f>
        <v>617.62451751000003</v>
      </c>
      <c r="AD102" s="87">
        <f>(F102*I102*W102*Y102)/12*3</f>
        <v>617.62451751000003</v>
      </c>
      <c r="AE102" s="68">
        <f>Z102</f>
        <v>2470.4980700400001</v>
      </c>
      <c r="AF102" s="74"/>
      <c r="AG102" s="62"/>
      <c r="AH102" s="32"/>
      <c r="AI102" s="32"/>
    </row>
    <row r="103" spans="1:35" s="32" customFormat="1" ht="15.75" customHeight="1" x14ac:dyDescent="0.2">
      <c r="A103" s="29">
        <v>16</v>
      </c>
      <c r="B103" s="30" t="s">
        <v>95</v>
      </c>
      <c r="C103" s="30"/>
      <c r="D103" s="30"/>
      <c r="E103" s="29">
        <f>SUBTOTAL(9,E104:E107)</f>
        <v>2717</v>
      </c>
      <c r="F103" s="31"/>
      <c r="G103" s="31"/>
      <c r="H103" s="31"/>
      <c r="I103" s="37"/>
      <c r="J103" s="38"/>
      <c r="K103" s="37"/>
      <c r="L103" s="37"/>
      <c r="M103" s="37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34"/>
      <c r="Z103" s="58">
        <f>SUBTOTAL(9,Z104:Z107)</f>
        <v>15921.327622200002</v>
      </c>
      <c r="AA103" s="58">
        <f>SUBTOTAL(9,AA104:AA107)</f>
        <v>3980.3319055500006</v>
      </c>
      <c r="AB103" s="58">
        <f t="shared" ref="AB103:AD103" si="79">SUBTOTAL(9,AB104:AB107)</f>
        <v>3980.3319055500006</v>
      </c>
      <c r="AC103" s="58">
        <f t="shared" si="79"/>
        <v>3980.3319055500006</v>
      </c>
      <c r="AD103" s="86">
        <f t="shared" si="79"/>
        <v>3980.3319055500006</v>
      </c>
      <c r="AE103" s="78">
        <f>SUBTOTAL(9,AE104:AE107)</f>
        <v>15921.327622200002</v>
      </c>
      <c r="AF103" s="73">
        <f t="shared" ref="AF103:AG103" si="80">SUBTOTAL(9,AF104:AF107)</f>
        <v>0</v>
      </c>
      <c r="AG103" s="60">
        <f t="shared" si="80"/>
        <v>0</v>
      </c>
    </row>
    <row r="104" spans="1:35" ht="15.75" customHeight="1" x14ac:dyDescent="0.2">
      <c r="A104" s="2">
        <v>1</v>
      </c>
      <c r="B104" s="3" t="s">
        <v>121</v>
      </c>
      <c r="C104" s="3">
        <v>2</v>
      </c>
      <c r="D104" s="3" t="s">
        <v>96</v>
      </c>
      <c r="E104" s="2">
        <v>956</v>
      </c>
      <c r="F104" s="4">
        <f>F124</f>
        <v>3067.5</v>
      </c>
      <c r="G104" s="4">
        <f>G9</f>
        <v>1.0429999999999999</v>
      </c>
      <c r="H104" s="4">
        <f>H9</f>
        <v>1.716</v>
      </c>
      <c r="I104" s="4">
        <f>I9</f>
        <v>1.7897879999999999</v>
      </c>
      <c r="J104" s="5">
        <v>3</v>
      </c>
      <c r="K104" s="6">
        <v>3</v>
      </c>
      <c r="L104" s="7">
        <f t="shared" ref="L104:L107" si="81">J104-K104</f>
        <v>0</v>
      </c>
      <c r="M104" s="7" t="s">
        <v>105</v>
      </c>
      <c r="N104" s="16">
        <v>1</v>
      </c>
      <c r="O104" s="16">
        <v>0.4</v>
      </c>
      <c r="P104" s="16" t="s">
        <v>105</v>
      </c>
      <c r="Q104" s="16">
        <v>1</v>
      </c>
      <c r="R104" s="16">
        <v>0.4</v>
      </c>
      <c r="S104" s="16" t="s">
        <v>105</v>
      </c>
      <c r="T104" s="16">
        <v>1</v>
      </c>
      <c r="U104" s="16">
        <v>0.4</v>
      </c>
      <c r="V104" s="16" t="s">
        <v>105</v>
      </c>
      <c r="W104" s="16">
        <v>1</v>
      </c>
      <c r="X104" s="16">
        <v>0.4</v>
      </c>
      <c r="Y104" s="5">
        <v>1</v>
      </c>
      <c r="Z104" s="6">
        <f>AA104+AB104+AC104+AD104</f>
        <v>5490.1746899999998</v>
      </c>
      <c r="AA104" s="6">
        <f>(F104*I104*N104*Y104)/12*3</f>
        <v>1372.5436725</v>
      </c>
      <c r="AB104" s="6">
        <f t="shared" si="38"/>
        <v>1372.5436725</v>
      </c>
      <c r="AC104" s="6">
        <f t="shared" si="39"/>
        <v>1372.5436725</v>
      </c>
      <c r="AD104" s="87">
        <f t="shared" si="40"/>
        <v>1372.5436725</v>
      </c>
      <c r="AE104" s="68">
        <f>Z104</f>
        <v>5490.1746899999998</v>
      </c>
      <c r="AF104" s="76"/>
      <c r="AG104" s="61"/>
      <c r="AH104" s="32"/>
      <c r="AI104" s="32"/>
    </row>
    <row r="105" spans="1:35" ht="15.75" customHeight="1" x14ac:dyDescent="0.2">
      <c r="A105" s="2">
        <v>2</v>
      </c>
      <c r="B105" s="3" t="s">
        <v>97</v>
      </c>
      <c r="C105" s="3">
        <v>2</v>
      </c>
      <c r="D105" s="3" t="s">
        <v>96</v>
      </c>
      <c r="E105" s="2">
        <v>1271</v>
      </c>
      <c r="F105" s="4">
        <f>F124</f>
        <v>3067.5</v>
      </c>
      <c r="G105" s="4">
        <f>G9</f>
        <v>1.0429999999999999</v>
      </c>
      <c r="H105" s="4">
        <f>H9</f>
        <v>1.716</v>
      </c>
      <c r="I105" s="4">
        <f>I9</f>
        <v>1.7897879999999999</v>
      </c>
      <c r="J105" s="5">
        <v>3</v>
      </c>
      <c r="K105" s="6">
        <v>3</v>
      </c>
      <c r="L105" s="7">
        <f t="shared" si="81"/>
        <v>0</v>
      </c>
      <c r="M105" s="7" t="s">
        <v>11</v>
      </c>
      <c r="N105" s="16">
        <f>$N$9</f>
        <v>0.9</v>
      </c>
      <c r="O105" s="16">
        <v>0.35</v>
      </c>
      <c r="P105" s="16" t="s">
        <v>11</v>
      </c>
      <c r="Q105" s="16">
        <v>0.9</v>
      </c>
      <c r="R105" s="16">
        <v>0.35</v>
      </c>
      <c r="S105" s="16" t="s">
        <v>11</v>
      </c>
      <c r="T105" s="16">
        <v>0.9</v>
      </c>
      <c r="U105" s="16">
        <v>0.35</v>
      </c>
      <c r="V105" s="16" t="s">
        <v>11</v>
      </c>
      <c r="W105" s="16">
        <v>0.9</v>
      </c>
      <c r="X105" s="16">
        <v>0.35</v>
      </c>
      <c r="Y105" s="5">
        <v>1</v>
      </c>
      <c r="Z105" s="6">
        <f t="shared" si="60"/>
        <v>4941.1572210000004</v>
      </c>
      <c r="AA105" s="6">
        <f t="shared" si="37"/>
        <v>1235.2893052500001</v>
      </c>
      <c r="AB105" s="6">
        <f t="shared" si="38"/>
        <v>1235.2893052500001</v>
      </c>
      <c r="AC105" s="6">
        <f t="shared" si="39"/>
        <v>1235.2893052500001</v>
      </c>
      <c r="AD105" s="87">
        <f t="shared" si="40"/>
        <v>1235.2893052500001</v>
      </c>
      <c r="AE105" s="68">
        <f>Z105</f>
        <v>4941.1572210000004</v>
      </c>
      <c r="AF105" s="76"/>
      <c r="AG105" s="61"/>
      <c r="AH105" s="32"/>
      <c r="AI105" s="32"/>
    </row>
    <row r="106" spans="1:35" s="26" customFormat="1" ht="15.75" customHeight="1" x14ac:dyDescent="0.2">
      <c r="A106" s="19">
        <v>3</v>
      </c>
      <c r="B106" s="3" t="s">
        <v>98</v>
      </c>
      <c r="C106" s="3">
        <v>1</v>
      </c>
      <c r="D106" s="3" t="s">
        <v>96</v>
      </c>
      <c r="E106" s="2">
        <v>282</v>
      </c>
      <c r="F106" s="21">
        <f>F123</f>
        <v>1533.7</v>
      </c>
      <c r="G106" s="21">
        <f>G9</f>
        <v>1.0429999999999999</v>
      </c>
      <c r="H106" s="21">
        <f>H9</f>
        <v>1.716</v>
      </c>
      <c r="I106" s="21">
        <f>I9</f>
        <v>1.7897879999999999</v>
      </c>
      <c r="J106" s="22">
        <v>2</v>
      </c>
      <c r="K106" s="23">
        <v>1.5</v>
      </c>
      <c r="L106" s="24">
        <f t="shared" si="81"/>
        <v>0.5</v>
      </c>
      <c r="M106" s="24" t="s">
        <v>105</v>
      </c>
      <c r="N106" s="25">
        <f>N12</f>
        <v>1</v>
      </c>
      <c r="O106" s="25">
        <v>0.4</v>
      </c>
      <c r="P106" s="25" t="s">
        <v>105</v>
      </c>
      <c r="Q106" s="25">
        <v>1</v>
      </c>
      <c r="R106" s="25">
        <v>0.4</v>
      </c>
      <c r="S106" s="25" t="s">
        <v>105</v>
      </c>
      <c r="T106" s="25">
        <v>1</v>
      </c>
      <c r="U106" s="25">
        <v>0.4</v>
      </c>
      <c r="V106" s="25" t="s">
        <v>105</v>
      </c>
      <c r="W106" s="25">
        <v>1</v>
      </c>
      <c r="X106" s="25">
        <v>0.4</v>
      </c>
      <c r="Y106" s="22">
        <v>1</v>
      </c>
      <c r="Z106" s="6">
        <f t="shared" si="60"/>
        <v>2744.9978556000001</v>
      </c>
      <c r="AA106" s="6">
        <f t="shared" si="37"/>
        <v>686.24946390000002</v>
      </c>
      <c r="AB106" s="6">
        <f t="shared" si="38"/>
        <v>686.24946390000002</v>
      </c>
      <c r="AC106" s="6">
        <f t="shared" si="39"/>
        <v>686.24946390000002</v>
      </c>
      <c r="AD106" s="87">
        <f t="shared" si="40"/>
        <v>686.24946390000002</v>
      </c>
      <c r="AE106" s="68">
        <f>Z106</f>
        <v>2744.9978556000001</v>
      </c>
      <c r="AF106" s="76"/>
      <c r="AG106" s="61"/>
      <c r="AH106" s="32"/>
      <c r="AI106" s="32"/>
    </row>
    <row r="107" spans="1:35" s="26" customFormat="1" ht="15.75" customHeight="1" x14ac:dyDescent="0.2">
      <c r="A107" s="19">
        <v>4</v>
      </c>
      <c r="B107" s="3" t="s">
        <v>99</v>
      </c>
      <c r="C107" s="3">
        <v>1</v>
      </c>
      <c r="D107" s="3" t="s">
        <v>96</v>
      </c>
      <c r="E107" s="2">
        <v>208</v>
      </c>
      <c r="F107" s="21">
        <f>F123</f>
        <v>1533.7</v>
      </c>
      <c r="G107" s="21">
        <f>G9</f>
        <v>1.0429999999999999</v>
      </c>
      <c r="H107" s="21">
        <f>H9</f>
        <v>1.716</v>
      </c>
      <c r="I107" s="21">
        <f>I9</f>
        <v>1.7897879999999999</v>
      </c>
      <c r="J107" s="22">
        <v>2</v>
      </c>
      <c r="K107" s="23">
        <v>1.5</v>
      </c>
      <c r="L107" s="24">
        <f t="shared" si="81"/>
        <v>0.5</v>
      </c>
      <c r="M107" s="24" t="s">
        <v>105</v>
      </c>
      <c r="N107" s="25">
        <f>N12</f>
        <v>1</v>
      </c>
      <c r="O107" s="25">
        <v>0.4</v>
      </c>
      <c r="P107" s="25" t="s">
        <v>105</v>
      </c>
      <c r="Q107" s="25">
        <v>1</v>
      </c>
      <c r="R107" s="25">
        <v>0.4</v>
      </c>
      <c r="S107" s="25" t="s">
        <v>105</v>
      </c>
      <c r="T107" s="25">
        <v>1</v>
      </c>
      <c r="U107" s="25">
        <v>0.4</v>
      </c>
      <c r="V107" s="25" t="s">
        <v>105</v>
      </c>
      <c r="W107" s="25">
        <v>1</v>
      </c>
      <c r="X107" s="25">
        <v>0.4</v>
      </c>
      <c r="Y107" s="22">
        <v>1</v>
      </c>
      <c r="Z107" s="6">
        <f t="shared" si="60"/>
        <v>2744.9978556000001</v>
      </c>
      <c r="AA107" s="6">
        <f t="shared" si="37"/>
        <v>686.24946390000002</v>
      </c>
      <c r="AB107" s="6">
        <f t="shared" si="38"/>
        <v>686.24946390000002</v>
      </c>
      <c r="AC107" s="6">
        <f t="shared" si="39"/>
        <v>686.24946390000002</v>
      </c>
      <c r="AD107" s="87">
        <f t="shared" si="40"/>
        <v>686.24946390000002</v>
      </c>
      <c r="AE107" s="68">
        <f>Z107</f>
        <v>2744.9978556000001</v>
      </c>
      <c r="AF107" s="76"/>
      <c r="AG107" s="61"/>
      <c r="AH107" s="32"/>
      <c r="AI107" s="32"/>
    </row>
    <row r="108" spans="1:35" s="32" customFormat="1" ht="15.75" customHeight="1" x14ac:dyDescent="0.2">
      <c r="A108" s="29">
        <v>17</v>
      </c>
      <c r="B108" s="30" t="s">
        <v>100</v>
      </c>
      <c r="C108" s="30"/>
      <c r="D108" s="30"/>
      <c r="E108" s="29">
        <f>SUBTOTAL(9,E109:E111)</f>
        <v>2345</v>
      </c>
      <c r="F108" s="31"/>
      <c r="G108" s="31"/>
      <c r="H108" s="31"/>
      <c r="I108" s="31"/>
      <c r="J108" s="34"/>
      <c r="K108" s="31"/>
      <c r="L108" s="31"/>
      <c r="M108" s="31"/>
      <c r="N108" s="35"/>
      <c r="O108" s="35"/>
      <c r="P108" s="35"/>
      <c r="Q108" s="35"/>
      <c r="R108" s="35"/>
      <c r="S108" s="35"/>
      <c r="T108" s="35"/>
      <c r="U108" s="35"/>
      <c r="V108" s="35"/>
      <c r="W108" s="35"/>
      <c r="X108" s="35"/>
      <c r="Y108" s="34"/>
      <c r="Z108" s="58">
        <f>SUBTOTAL(9,Z109:Z111)</f>
        <v>9882.1533610799997</v>
      </c>
      <c r="AA108" s="58">
        <f>SUBTOTAL(9,AA109:AA111)</f>
        <v>2470.5383402699999</v>
      </c>
      <c r="AB108" s="58">
        <f t="shared" ref="AB108:AD108" si="82">SUBTOTAL(9,AB109:AB111)</f>
        <v>2470.5383402699999</v>
      </c>
      <c r="AC108" s="58">
        <f t="shared" si="82"/>
        <v>2470.5383402699999</v>
      </c>
      <c r="AD108" s="86">
        <f t="shared" si="82"/>
        <v>2470.5383402699999</v>
      </c>
      <c r="AE108" s="78">
        <f>SUBTOTAL(9,AE109:AE111)</f>
        <v>9882.1533610799997</v>
      </c>
      <c r="AF108" s="73">
        <f t="shared" ref="AF108:AG108" si="83">SUBTOTAL(9,AF109:AF111)</f>
        <v>0</v>
      </c>
      <c r="AG108" s="60">
        <f t="shared" si="83"/>
        <v>0</v>
      </c>
    </row>
    <row r="109" spans="1:35" ht="15.75" customHeight="1" x14ac:dyDescent="0.2">
      <c r="A109" s="2">
        <v>1</v>
      </c>
      <c r="B109" s="9" t="s">
        <v>101</v>
      </c>
      <c r="C109" s="9">
        <v>2</v>
      </c>
      <c r="D109" s="9" t="s">
        <v>102</v>
      </c>
      <c r="E109" s="2">
        <v>1331</v>
      </c>
      <c r="F109" s="4">
        <f>F124</f>
        <v>3067.5</v>
      </c>
      <c r="G109" s="4">
        <f>G9</f>
        <v>1.0429999999999999</v>
      </c>
      <c r="H109" s="4">
        <f>H9</f>
        <v>1.716</v>
      </c>
      <c r="I109" s="4">
        <f>I9</f>
        <v>1.7897879999999999</v>
      </c>
      <c r="J109" s="5">
        <v>5.5</v>
      </c>
      <c r="K109" s="6">
        <v>3</v>
      </c>
      <c r="L109" s="7">
        <f t="shared" ref="L109:L111" si="84">J109-K109</f>
        <v>2.5</v>
      </c>
      <c r="M109" s="7" t="s">
        <v>11</v>
      </c>
      <c r="N109" s="16">
        <f>$N$9</f>
        <v>0.9</v>
      </c>
      <c r="O109" s="16">
        <v>0.35</v>
      </c>
      <c r="P109" s="16" t="s">
        <v>11</v>
      </c>
      <c r="Q109" s="16">
        <v>0.9</v>
      </c>
      <c r="R109" s="16">
        <v>0.35</v>
      </c>
      <c r="S109" s="16" t="s">
        <v>11</v>
      </c>
      <c r="T109" s="16">
        <v>0.9</v>
      </c>
      <c r="U109" s="16">
        <v>0.35</v>
      </c>
      <c r="V109" s="16" t="s">
        <v>11</v>
      </c>
      <c r="W109" s="16">
        <v>0.9</v>
      </c>
      <c r="X109" s="16">
        <v>0.35</v>
      </c>
      <c r="Y109" s="5">
        <v>1</v>
      </c>
      <c r="Z109" s="6">
        <f t="shared" si="60"/>
        <v>4941.1572210000004</v>
      </c>
      <c r="AA109" s="6">
        <f t="shared" si="37"/>
        <v>1235.2893052500001</v>
      </c>
      <c r="AB109" s="6">
        <f t="shared" si="38"/>
        <v>1235.2893052500001</v>
      </c>
      <c r="AC109" s="6">
        <f t="shared" si="39"/>
        <v>1235.2893052500001</v>
      </c>
      <c r="AD109" s="87">
        <f t="shared" si="40"/>
        <v>1235.2893052500001</v>
      </c>
      <c r="AE109" s="68">
        <f>Z109</f>
        <v>4941.1572210000004</v>
      </c>
      <c r="AF109" s="76"/>
      <c r="AG109" s="61"/>
    </row>
    <row r="110" spans="1:35" ht="24" customHeight="1" x14ac:dyDescent="0.2">
      <c r="A110" s="2">
        <v>2</v>
      </c>
      <c r="B110" s="9" t="s">
        <v>122</v>
      </c>
      <c r="C110" s="9">
        <v>1</v>
      </c>
      <c r="D110" s="9" t="s">
        <v>102</v>
      </c>
      <c r="E110" s="2">
        <v>767</v>
      </c>
      <c r="F110" s="4">
        <f>F123</f>
        <v>1533.7</v>
      </c>
      <c r="G110" s="4">
        <f>G9</f>
        <v>1.0429999999999999</v>
      </c>
      <c r="H110" s="4">
        <f>H9</f>
        <v>1.716</v>
      </c>
      <c r="I110" s="4">
        <f>I9</f>
        <v>1.7897879999999999</v>
      </c>
      <c r="J110" s="5">
        <v>5.5</v>
      </c>
      <c r="K110" s="6">
        <v>1.5</v>
      </c>
      <c r="L110" s="7">
        <f t="shared" si="84"/>
        <v>4</v>
      </c>
      <c r="M110" s="7" t="s">
        <v>11</v>
      </c>
      <c r="N110" s="16">
        <f>$N$9</f>
        <v>0.9</v>
      </c>
      <c r="O110" s="16">
        <v>0.35</v>
      </c>
      <c r="P110" s="16" t="s">
        <v>11</v>
      </c>
      <c r="Q110" s="16">
        <v>0.9</v>
      </c>
      <c r="R110" s="16">
        <v>0.35</v>
      </c>
      <c r="S110" s="16" t="s">
        <v>11</v>
      </c>
      <c r="T110" s="16">
        <v>0.9</v>
      </c>
      <c r="U110" s="16">
        <v>0.35</v>
      </c>
      <c r="V110" s="16" t="s">
        <v>11</v>
      </c>
      <c r="W110" s="16">
        <v>0.9</v>
      </c>
      <c r="X110" s="16">
        <v>0.35</v>
      </c>
      <c r="Y110" s="5">
        <v>1</v>
      </c>
      <c r="Z110" s="6">
        <f t="shared" si="60"/>
        <v>2470.4980700400001</v>
      </c>
      <c r="AA110" s="6">
        <f t="shared" si="37"/>
        <v>617.62451751000003</v>
      </c>
      <c r="AB110" s="6">
        <f t="shared" si="38"/>
        <v>617.62451751000003</v>
      </c>
      <c r="AC110" s="6">
        <f t="shared" si="39"/>
        <v>617.62451751000003</v>
      </c>
      <c r="AD110" s="87">
        <f t="shared" si="40"/>
        <v>617.62451751000003</v>
      </c>
      <c r="AE110" s="68">
        <f>Z110</f>
        <v>2470.4980700400001</v>
      </c>
      <c r="AF110" s="76"/>
      <c r="AG110" s="61"/>
    </row>
    <row r="111" spans="1:35" ht="15.75" customHeight="1" x14ac:dyDescent="0.2">
      <c r="A111" s="2">
        <v>3</v>
      </c>
      <c r="B111" s="9" t="s">
        <v>103</v>
      </c>
      <c r="C111" s="9">
        <v>1</v>
      </c>
      <c r="D111" s="9" t="s">
        <v>102</v>
      </c>
      <c r="E111" s="2">
        <v>247</v>
      </c>
      <c r="F111" s="4">
        <f>F123</f>
        <v>1533.7</v>
      </c>
      <c r="G111" s="4">
        <f>G9</f>
        <v>1.0429999999999999</v>
      </c>
      <c r="H111" s="4">
        <f>H9</f>
        <v>1.716</v>
      </c>
      <c r="I111" s="4">
        <f>I9</f>
        <v>1.7897879999999999</v>
      </c>
      <c r="J111" s="5">
        <v>4</v>
      </c>
      <c r="K111" s="6">
        <v>1.5</v>
      </c>
      <c r="L111" s="7">
        <f t="shared" si="84"/>
        <v>2.5</v>
      </c>
      <c r="M111" s="7" t="s">
        <v>11</v>
      </c>
      <c r="N111" s="16">
        <f>$N$9</f>
        <v>0.9</v>
      </c>
      <c r="O111" s="16">
        <v>0.35</v>
      </c>
      <c r="P111" s="16" t="s">
        <v>11</v>
      </c>
      <c r="Q111" s="16">
        <v>0.9</v>
      </c>
      <c r="R111" s="16">
        <v>0.35</v>
      </c>
      <c r="S111" s="16" t="s">
        <v>11</v>
      </c>
      <c r="T111" s="16">
        <v>0.9</v>
      </c>
      <c r="U111" s="16">
        <v>0.35</v>
      </c>
      <c r="V111" s="16" t="s">
        <v>11</v>
      </c>
      <c r="W111" s="16">
        <v>0.9</v>
      </c>
      <c r="X111" s="16">
        <v>0.35</v>
      </c>
      <c r="Y111" s="5">
        <v>1</v>
      </c>
      <c r="Z111" s="6">
        <f t="shared" si="60"/>
        <v>2470.4980700400001</v>
      </c>
      <c r="AA111" s="6">
        <f t="shared" si="37"/>
        <v>617.62451751000003</v>
      </c>
      <c r="AB111" s="6">
        <f t="shared" si="38"/>
        <v>617.62451751000003</v>
      </c>
      <c r="AC111" s="6">
        <f t="shared" si="39"/>
        <v>617.62451751000003</v>
      </c>
      <c r="AD111" s="87">
        <f t="shared" si="40"/>
        <v>617.62451751000003</v>
      </c>
      <c r="AE111" s="68">
        <f>Z111</f>
        <v>2470.4980700400001</v>
      </c>
      <c r="AF111" s="76"/>
      <c r="AG111" s="61"/>
    </row>
    <row r="112" spans="1:35" ht="13.5" customHeight="1" x14ac:dyDescent="0.2">
      <c r="A112" s="11"/>
      <c r="B112" s="8" t="s">
        <v>104</v>
      </c>
      <c r="C112" s="8"/>
      <c r="D112" s="8"/>
      <c r="E112" s="12">
        <f>SUBTOTAL(9,E8:E111)</f>
        <v>66505</v>
      </c>
      <c r="F112" s="9"/>
      <c r="G112" s="9"/>
      <c r="H112" s="9"/>
      <c r="I112" s="9"/>
      <c r="J112" s="13">
        <f>SUM(J9:J111)</f>
        <v>322.25</v>
      </c>
      <c r="K112" s="13">
        <f>SUM(K9:K111)</f>
        <v>157</v>
      </c>
      <c r="L112" s="13">
        <f>SUM(L9:L111)</f>
        <v>165.25</v>
      </c>
      <c r="M112" s="13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9"/>
      <c r="Z112" s="55">
        <f t="shared" ref="Z112:AG112" si="85">SUBTOTAL(9,Z8:Z111)</f>
        <v>333840.02772120031</v>
      </c>
      <c r="AA112" s="54">
        <f t="shared" si="85"/>
        <v>83408.537101890091</v>
      </c>
      <c r="AB112" s="54">
        <f t="shared" si="85"/>
        <v>83408.537101890091</v>
      </c>
      <c r="AC112" s="54">
        <f t="shared" si="85"/>
        <v>83408.537101890091</v>
      </c>
      <c r="AD112" s="92">
        <f t="shared" si="85"/>
        <v>83614.416415530097</v>
      </c>
      <c r="AE112" s="55">
        <f t="shared" si="85"/>
        <v>333840.02772120031</v>
      </c>
      <c r="AF112" s="77">
        <f t="shared" si="85"/>
        <v>34221.941243489993</v>
      </c>
      <c r="AG112" s="59">
        <f t="shared" si="85"/>
        <v>3248.3399348400017</v>
      </c>
    </row>
    <row r="113" spans="2:33" hidden="1" x14ac:dyDescent="0.2">
      <c r="Z113" s="69"/>
      <c r="AE113" s="79"/>
    </row>
    <row r="114" spans="2:33" hidden="1" x14ac:dyDescent="0.2">
      <c r="M114" s="15"/>
      <c r="Z114" s="69"/>
      <c r="AB114" s="18">
        <f>AB8+AB10+AB19+AB30+AB42+AB48+AB50+AB54+AB64+AB70+AB79+AB85+AB93+AB100+AB103+AB108</f>
        <v>82722.287637989997</v>
      </c>
      <c r="AC114" s="28"/>
      <c r="AD114" s="18"/>
      <c r="AE114" s="79"/>
    </row>
    <row r="115" spans="2:33" hidden="1" x14ac:dyDescent="0.2">
      <c r="M115" s="15"/>
      <c r="Z115" s="69"/>
      <c r="AE115" s="79"/>
    </row>
    <row r="116" spans="2:33" hidden="1" x14ac:dyDescent="0.2">
      <c r="M116" s="15"/>
      <c r="Z116" s="69"/>
      <c r="AE116" s="79"/>
    </row>
    <row r="117" spans="2:33" hidden="1" x14ac:dyDescent="0.2">
      <c r="M117" s="15"/>
      <c r="Z117" s="69"/>
      <c r="AE117" s="79"/>
    </row>
    <row r="118" spans="2:33" hidden="1" x14ac:dyDescent="0.2">
      <c r="Z118" s="69"/>
      <c r="AE118" s="79"/>
    </row>
    <row r="119" spans="2:33" hidden="1" x14ac:dyDescent="0.2">
      <c r="Z119" s="69"/>
      <c r="AE119" s="79"/>
    </row>
    <row r="120" spans="2:33" x14ac:dyDescent="0.2">
      <c r="E120" s="1">
        <f>E8+E10+E19+E30+E42+E48+E50+E54+E64+E70+E79+E85+E91+E93+E100+E103+E108</f>
        <v>66505</v>
      </c>
      <c r="F120" s="1">
        <f>F8+F10+F19+F30+F42+F48+F50+F54+F64+F70+F79+F85+F91+F93+F100+F103+F108</f>
        <v>0</v>
      </c>
      <c r="I120" s="1">
        <f>I8+I10+I19+I30+I42+I48+I50+I54+I64+I70+I79+I85+I91+I93+I100+I103+I108</f>
        <v>0</v>
      </c>
      <c r="J120" s="1">
        <f>J8+J10+J19+J30+J42+J48+J50+J54+J64+J70+J79+J85+J91+J93+J100+J103+J108</f>
        <v>0</v>
      </c>
      <c r="K120" s="1">
        <f>K8+K10+K19+K30+K42+K48+K50+K54+K64+K70+K79+K85+K91+K93+K100+K103+K108</f>
        <v>0</v>
      </c>
      <c r="L120" s="1">
        <f>L8+L10+L19+L30+L42+L48+L50+L54+L64+L70+L79+L85+L91+L93+L100+L103+L108</f>
        <v>0</v>
      </c>
      <c r="Z120" s="70"/>
      <c r="AA120" s="70"/>
      <c r="AB120" s="70"/>
      <c r="AC120" s="70"/>
      <c r="AD120" s="70"/>
      <c r="AE120" s="80">
        <f>AE8+AE10+AE19+AE30+AE42+AE48+AE50+AE54+AE64+AE70+AE79+AE85+AE91+AE93+AE100+AE103+AE108</f>
        <v>333840.02772120002</v>
      </c>
      <c r="AF120" s="71">
        <f>AF8+AF10+AF19+AF30+AF42+AF48+AF50+AF54+AF64+AF70+AF79+AF85+AF91+AF93+AF100+AF103+AF108</f>
        <v>34221.941243489993</v>
      </c>
      <c r="AG120" s="72">
        <f>AG8+AG10+AG19+AG30+AG42+AG48+AG50+AG54+AG64+AG70+AG79+AG85+AG91+AG93+AG100+AG103+AG108</f>
        <v>3248.3399348400017</v>
      </c>
    </row>
    <row r="121" spans="2:33" x14ac:dyDescent="0.2">
      <c r="E121" s="64">
        <f>E120-E112</f>
        <v>0</v>
      </c>
      <c r="F121" s="64">
        <f>F120-F112</f>
        <v>0</v>
      </c>
      <c r="G121" s="64"/>
      <c r="H121" s="64"/>
      <c r="I121" s="64">
        <f t="shared" ref="I121:AF121" si="86">I120-I112</f>
        <v>0</v>
      </c>
      <c r="J121" s="64">
        <f t="shared" si="86"/>
        <v>-322.25</v>
      </c>
      <c r="K121" s="64">
        <f t="shared" si="86"/>
        <v>-157</v>
      </c>
      <c r="L121" s="64">
        <f t="shared" si="86"/>
        <v>-165.25</v>
      </c>
      <c r="M121" s="64"/>
      <c r="N121" s="64"/>
      <c r="O121" s="64"/>
      <c r="P121" s="64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>
        <f t="shared" si="86"/>
        <v>0</v>
      </c>
      <c r="AF121" s="64">
        <f t="shared" si="86"/>
        <v>0</v>
      </c>
      <c r="AG121" s="64">
        <f>AG120-AG112</f>
        <v>0</v>
      </c>
    </row>
    <row r="122" spans="2:33" x14ac:dyDescent="0.2">
      <c r="B122" s="1" t="s">
        <v>138</v>
      </c>
      <c r="E122" s="1">
        <v>3</v>
      </c>
      <c r="F122" s="1">
        <v>1298.6099999999999</v>
      </c>
      <c r="G122" s="1">
        <v>1.0429999999999999</v>
      </c>
      <c r="H122" s="1">
        <v>1.716</v>
      </c>
      <c r="I122" s="81">
        <f>F122*G122*H122</f>
        <v>2324.2365946799996</v>
      </c>
    </row>
    <row r="123" spans="2:33" x14ac:dyDescent="0.2">
      <c r="B123" s="1" t="s">
        <v>157</v>
      </c>
      <c r="E123" s="1">
        <v>46</v>
      </c>
      <c r="F123" s="50">
        <v>1533.7</v>
      </c>
      <c r="G123" s="1">
        <v>1.0429999999999999</v>
      </c>
      <c r="H123" s="1">
        <v>1.716</v>
      </c>
      <c r="I123" s="81">
        <f t="shared" ref="I123:I126" si="87">F123*G123*H123</f>
        <v>2744.9978555999996</v>
      </c>
    </row>
    <row r="124" spans="2:33" x14ac:dyDescent="0.2">
      <c r="B124" s="1" t="s">
        <v>158</v>
      </c>
      <c r="E124" s="1">
        <v>33</v>
      </c>
      <c r="F124" s="49">
        <v>3067.5</v>
      </c>
      <c r="G124" s="1">
        <v>1.0429999999999999</v>
      </c>
      <c r="H124" s="1">
        <v>1.716</v>
      </c>
      <c r="I124" s="81">
        <f t="shared" si="87"/>
        <v>5490.1746899999998</v>
      </c>
    </row>
    <row r="125" spans="2:33" x14ac:dyDescent="0.2">
      <c r="B125" s="1" t="s">
        <v>131</v>
      </c>
      <c r="E125" s="1">
        <v>5</v>
      </c>
      <c r="F125" s="51">
        <v>3067.5</v>
      </c>
      <c r="G125" s="1">
        <v>1.0429999999999999</v>
      </c>
      <c r="H125" s="1">
        <v>1.716</v>
      </c>
      <c r="I125" s="81">
        <f t="shared" si="87"/>
        <v>5490.1746899999998</v>
      </c>
    </row>
    <row r="126" spans="2:33" x14ac:dyDescent="0.2">
      <c r="B126" s="1" t="s">
        <v>139</v>
      </c>
      <c r="E126" s="1">
        <v>0</v>
      </c>
      <c r="F126" s="51">
        <v>3374.25</v>
      </c>
      <c r="G126" s="1">
        <v>1.0429999999999999</v>
      </c>
      <c r="H126" s="1">
        <v>1.716</v>
      </c>
      <c r="I126" s="81">
        <f t="shared" si="87"/>
        <v>6039.1921589999993</v>
      </c>
    </row>
    <row r="127" spans="2:33" x14ac:dyDescent="0.2">
      <c r="E127" s="1">
        <f>SUBTOTAL(9,E122:E126)</f>
        <v>87</v>
      </c>
    </row>
    <row r="129" spans="2:7" x14ac:dyDescent="0.2">
      <c r="B129" s="1" t="s">
        <v>138</v>
      </c>
      <c r="E129" s="1">
        <v>3</v>
      </c>
      <c r="F129" s="15">
        <f>Z56+Z86+Z88</f>
        <v>6972.7097840399983</v>
      </c>
    </row>
    <row r="130" spans="2:7" x14ac:dyDescent="0.2">
      <c r="B130" s="1" t="s">
        <v>157</v>
      </c>
      <c r="E130" s="1">
        <v>46</v>
      </c>
      <c r="F130" s="15">
        <f>Z9+Z12+Z14+Z15+Z16+Z21+Z22+Z26+Z27+Z29+Z31+Z35+Z38+Z39+Z40+Z41+Z44+Z46+Z49+Z51+Z52+Z58+Z59+Z61+Z62+Z63+Z65+Z67+Z68+Z69+Z77+Z78+Z83+Z84+Z87+Z92+Z94+Z95+Z96+Z97+Z99+Z102+Z106+Z107+Z110+Z111</f>
        <v>121397.53016391001</v>
      </c>
      <c r="G130" s="15"/>
    </row>
    <row r="131" spans="2:7" x14ac:dyDescent="0.2">
      <c r="B131" s="1" t="s">
        <v>158</v>
      </c>
      <c r="E131" s="1">
        <v>33</v>
      </c>
      <c r="F131" s="15">
        <f>Z11+Z13+Z17+Z18+Z20+Z23+Z24+Z25+Z28+Z32+Z33+Z36+Z34+Z37+Z53+Z55+Z57+Z60+Z66+Z71+Z73+Z74+Z76+Z80+Z81+Z82+Z89+Z90+Z98+Z101+Z104+Z105+Z109</f>
        <v>177469.89685425011</v>
      </c>
      <c r="G131" s="15"/>
    </row>
    <row r="132" spans="2:7" x14ac:dyDescent="0.2">
      <c r="B132" s="1" t="s">
        <v>131</v>
      </c>
      <c r="E132" s="1">
        <v>5</v>
      </c>
      <c r="F132" s="15">
        <f>Z43+Z45+Z47+Z72+Z75</f>
        <v>27999.890918999998</v>
      </c>
      <c r="G132" s="15"/>
    </row>
    <row r="133" spans="2:7" x14ac:dyDescent="0.2">
      <c r="B133" s="1" t="s">
        <v>139</v>
      </c>
      <c r="E133" s="1">
        <v>0</v>
      </c>
      <c r="F133" s="15"/>
      <c r="G133" s="15"/>
    </row>
    <row r="134" spans="2:7" x14ac:dyDescent="0.2">
      <c r="E134" s="1">
        <f>SUM(E129:E133)</f>
        <v>87</v>
      </c>
      <c r="F134" s="15">
        <f>SUM(F129:F133)</f>
        <v>333840.02772120014</v>
      </c>
      <c r="G134" s="15"/>
    </row>
  </sheetData>
  <autoFilter ref="B5:AD111" xr:uid="{9511E12D-7C40-430D-8C6F-00793E61A710}">
    <filterColumn colId="8" showButton="0"/>
    <filterColumn colId="9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5" showButton="0"/>
    <filterColumn colId="26" showButton="0"/>
    <filterColumn colId="27" showButton="0"/>
  </autoFilter>
  <mergeCells count="24">
    <mergeCell ref="AB1:AD1"/>
    <mergeCell ref="AA5:AD6"/>
    <mergeCell ref="AF5:AF7"/>
    <mergeCell ref="AG5:AG7"/>
    <mergeCell ref="AB2:AD2"/>
    <mergeCell ref="E3:AG3"/>
    <mergeCell ref="F5:F7"/>
    <mergeCell ref="G5:G7"/>
    <mergeCell ref="H5:H7"/>
    <mergeCell ref="I5:I7"/>
    <mergeCell ref="J5:L5"/>
    <mergeCell ref="Y5:Y7"/>
    <mergeCell ref="Z5:Z7"/>
    <mergeCell ref="AE5:AE7"/>
    <mergeCell ref="A5:A7"/>
    <mergeCell ref="B5:B7"/>
    <mergeCell ref="C5:C7"/>
    <mergeCell ref="D5:D7"/>
    <mergeCell ref="E5:E7"/>
    <mergeCell ref="M6:O6"/>
    <mergeCell ref="P6:R6"/>
    <mergeCell ref="S6:U6"/>
    <mergeCell ref="M5:X5"/>
    <mergeCell ref="V6:X6"/>
  </mergeCells>
  <printOptions horizontalCentered="1"/>
  <pageMargins left="0.39370078740157483" right="0.19685039370078741" top="0.39370078740157483" bottom="0.19685039370078741" header="0" footer="0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Онермаа Монгуш</dc:creator>
  <cp:lastModifiedBy>Онермаа Монгуш</cp:lastModifiedBy>
  <cp:lastPrinted>2025-12-29T04:08:24Z</cp:lastPrinted>
  <dcterms:created xsi:type="dcterms:W3CDTF">2020-11-25T05:11:12Z</dcterms:created>
  <dcterms:modified xsi:type="dcterms:W3CDTF">2025-12-29T12:43:57Z</dcterms:modified>
</cp:coreProperties>
</file>